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ncemjfhqfs01\home$\awaring\DRGR\QPR\2022 Q2\"/>
    </mc:Choice>
  </mc:AlternateContent>
  <xr:revisionPtr revIDLastSave="0" documentId="14_{DD452090-173B-4CF3-B96D-A4F9B0EB075A}" xr6:coauthVersionLast="47" xr6:coauthVersionMax="47" xr10:uidLastSave="{00000000-0000-0000-0000-000000000000}"/>
  <bookViews>
    <workbookView xWindow="-28920" yWindow="-120" windowWidth="29040" windowHeight="15840"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4" i="5" l="1"/>
  <c r="G84" i="5"/>
  <c r="K29" i="5"/>
  <c r="G83" i="5" l="1"/>
  <c r="F83" i="5"/>
  <c r="P30" i="6" l="1"/>
  <c r="Q30" i="6"/>
  <c r="R30" i="6"/>
  <c r="O30" i="6"/>
  <c r="D82" i="5" l="1"/>
  <c r="E82" i="5"/>
  <c r="F82" i="5"/>
  <c r="G82" i="5"/>
  <c r="H82" i="5"/>
  <c r="I82" i="5"/>
  <c r="J82" i="5"/>
  <c r="K82" i="5"/>
  <c r="L82" i="5"/>
  <c r="M82" i="5"/>
  <c r="C82" i="5"/>
  <c r="U82" i="5"/>
  <c r="V82" i="5"/>
  <c r="W82" i="5"/>
  <c r="X82" i="5"/>
  <c r="Y82" i="5"/>
  <c r="Q82" i="5"/>
  <c r="R82" i="5"/>
  <c r="S82" i="5"/>
  <c r="T82" i="5"/>
  <c r="N82" i="5"/>
  <c r="P82" i="5"/>
  <c r="Y54" i="5"/>
  <c r="D54" i="5"/>
  <c r="C54" i="5"/>
  <c r="O82" i="5" l="1"/>
  <c r="B24" i="8"/>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29" i="5"/>
  <c r="Y31" i="5"/>
  <c r="Y56" i="5"/>
  <c r="Y84" i="5"/>
  <c r="E3" i="5"/>
  <c r="D3" i="5"/>
  <c r="E58" i="6"/>
  <c r="D58" i="6"/>
  <c r="F58" i="6"/>
  <c r="G58" i="6"/>
  <c r="H58" i="6"/>
  <c r="I58" i="6"/>
  <c r="J58" i="6"/>
  <c r="K58" i="6"/>
  <c r="L58" i="6"/>
  <c r="M58" i="6"/>
  <c r="N58" i="6"/>
  <c r="O58" i="6"/>
  <c r="P58" i="6"/>
  <c r="Q58" i="6"/>
  <c r="R58" i="6"/>
  <c r="S58" i="6"/>
  <c r="T58" i="6"/>
  <c r="U58" i="6"/>
  <c r="V58" i="6"/>
  <c r="W58" i="6"/>
  <c r="X58" i="6"/>
  <c r="Y58" i="6"/>
  <c r="C58" i="6"/>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U5" i="6"/>
  <c r="V5" i="6"/>
  <c r="W5" i="6"/>
  <c r="X5" i="6"/>
  <c r="Y5" i="6"/>
  <c r="C5" i="6"/>
  <c r="C3" i="6"/>
  <c r="D31" i="5"/>
  <c r="D83" i="5" s="1"/>
  <c r="E31" i="5"/>
  <c r="E83" i="5" s="1"/>
  <c r="H31" i="5"/>
  <c r="I31" i="5"/>
  <c r="J31" i="5"/>
  <c r="K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O84" i="5"/>
  <c r="P84" i="5"/>
  <c r="Q84" i="5"/>
  <c r="R84" i="5"/>
  <c r="S84" i="5"/>
  <c r="T84" i="5"/>
  <c r="U84" i="5"/>
  <c r="V84" i="5"/>
  <c r="W84" i="5"/>
  <c r="X84" i="5"/>
  <c r="C84" i="5"/>
  <c r="C31" i="5"/>
  <c r="C83" i="5" s="1"/>
  <c r="H5" i="5"/>
  <c r="I5" i="5"/>
  <c r="J5" i="5"/>
  <c r="K5" i="5"/>
  <c r="L5" i="5"/>
  <c r="M5" i="5"/>
  <c r="N5" i="5"/>
  <c r="O5" i="5"/>
  <c r="P5" i="5"/>
  <c r="Q5" i="5"/>
  <c r="R5" i="5"/>
  <c r="S5" i="5"/>
  <c r="T5" i="5"/>
  <c r="U5" i="5"/>
  <c r="V5" i="5"/>
  <c r="W5" i="5"/>
  <c r="X5" i="5"/>
  <c r="C3" i="5"/>
  <c r="E57" i="6"/>
  <c r="D57" i="6"/>
  <c r="C57" i="6"/>
  <c r="B58" i="6"/>
  <c r="B5" i="6"/>
  <c r="B82" i="5"/>
  <c r="D95" i="6"/>
  <c r="F57" i="6"/>
  <c r="G57" i="6"/>
  <c r="H57" i="6"/>
  <c r="I57" i="6"/>
  <c r="J57" i="6"/>
  <c r="K57" i="6"/>
  <c r="L57" i="6"/>
  <c r="M57" i="6"/>
  <c r="N57" i="6"/>
  <c r="O57" i="6"/>
  <c r="P57" i="6"/>
  <c r="Q57" i="6"/>
  <c r="R57" i="6"/>
  <c r="S57" i="6"/>
  <c r="T57" i="6"/>
  <c r="Y57" i="6"/>
  <c r="B57" i="6"/>
  <c r="D3" i="6"/>
  <c r="B3" i="6"/>
  <c r="B5" i="5"/>
  <c r="B56" i="5"/>
  <c r="B3" i="5"/>
  <c r="X54" i="5"/>
  <c r="B31" i="6"/>
  <c r="B83" i="5"/>
  <c r="W54" i="5"/>
  <c r="V54" i="5"/>
  <c r="U54" i="5"/>
  <c r="T54" i="5"/>
  <c r="S54" i="5"/>
  <c r="R54" i="5"/>
  <c r="Q54" i="5"/>
  <c r="P54" i="5"/>
  <c r="O54" i="5"/>
  <c r="N54" i="5"/>
  <c r="M54" i="5"/>
  <c r="L54" i="5"/>
  <c r="K54" i="5"/>
  <c r="J54" i="5"/>
  <c r="I54" i="5"/>
  <c r="H54" i="5"/>
  <c r="G54" i="5"/>
  <c r="F54" i="5"/>
  <c r="E54" i="5"/>
  <c r="B54" i="5"/>
  <c r="B31" i="5"/>
  <c r="X29" i="5"/>
  <c r="W29" i="5"/>
  <c r="V29" i="5"/>
  <c r="U29" i="5"/>
  <c r="T29" i="5"/>
  <c r="S29" i="5"/>
  <c r="R29" i="5"/>
  <c r="Q29" i="5"/>
  <c r="P29" i="5"/>
  <c r="O29" i="5"/>
  <c r="N29" i="5"/>
  <c r="M29" i="5"/>
  <c r="L29" i="5"/>
  <c r="J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Y81" i="5"/>
  <c r="K83" i="5"/>
  <c r="V83" i="5"/>
  <c r="M83" i="5"/>
  <c r="J83" i="5"/>
  <c r="F14" i="7"/>
  <c r="S83" i="5"/>
  <c r="N83" i="5"/>
  <c r="P56" i="6"/>
  <c r="F56" i="6"/>
  <c r="B56" i="6"/>
  <c r="Q56" i="6"/>
  <c r="E95" i="6"/>
  <c r="H95" i="6"/>
  <c r="M95" i="6"/>
  <c r="D56" i="6"/>
  <c r="L56" i="6"/>
  <c r="O95" i="6"/>
  <c r="T95" i="6"/>
  <c r="N95" i="6"/>
  <c r="J95" i="6"/>
  <c r="X81" i="5"/>
  <c r="M81" i="5"/>
  <c r="F81" i="5"/>
  <c r="E81" i="5"/>
  <c r="J81" i="5"/>
  <c r="W81" i="5"/>
  <c r="I83" i="5"/>
  <c r="H83" i="5"/>
  <c r="Q81" i="5"/>
  <c r="T83" i="5"/>
  <c r="I56" i="6"/>
  <c r="O56" i="6"/>
  <c r="G95" i="6"/>
  <c r="F95" i="6"/>
  <c r="N81" i="5"/>
  <c r="X95" i="6"/>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X56" i="6"/>
  <c r="G81" i="5"/>
  <c r="F25" i="7"/>
  <c r="F22" i="7"/>
  <c r="U83" i="5"/>
  <c r="V81" i="5"/>
  <c r="O83" i="5"/>
  <c r="Q95" i="6"/>
  <c r="R81" i="5"/>
  <c r="W83" i="5"/>
  <c r="D81" i="5"/>
  <c r="T81" i="5"/>
  <c r="S56" i="6"/>
  <c r="R56" i="6"/>
  <c r="Y95" i="6"/>
  <c r="K56" i="6"/>
  <c r="N56" i="6"/>
  <c r="E56" i="6"/>
  <c r="C56" i="6"/>
  <c r="U56" i="6"/>
  <c r="U95" i="6"/>
  <c r="U81" i="5"/>
  <c r="X83" i="5"/>
  <c r="R95" i="6"/>
  <c r="T56" i="6"/>
  <c r="B95" i="6"/>
  <c r="H56" i="6"/>
  <c r="L83" i="5"/>
  <c r="S81" i="5"/>
  <c r="O81" i="5"/>
  <c r="R83" i="5"/>
  <c r="Y83" i="5"/>
  <c r="I95" i="6"/>
  <c r="M56" i="6"/>
  <c r="J56" i="6"/>
  <c r="S95" i="6"/>
  <c r="C95" i="6"/>
  <c r="B81" i="5"/>
  <c r="I81" i="5"/>
  <c r="W56" i="6"/>
  <c r="V95" i="6"/>
  <c r="Y56" i="6"/>
  <c r="W95" i="6"/>
  <c r="V56" i="6"/>
  <c r="K81" i="5"/>
  <c r="P81" i="5"/>
  <c r="Q83" i="5"/>
  <c r="P83" i="5"/>
  <c r="P95" i="6"/>
  <c r="G56" i="6"/>
  <c r="L95" i="6"/>
  <c r="K95" i="6"/>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alcChain>
</file>

<file path=xl/sharedStrings.xml><?xml version="1.0" encoding="utf-8"?>
<sst xmlns="http://schemas.openxmlformats.org/spreadsheetml/2006/main" count="443" uniqueCount="137">
  <si>
    <r>
      <rPr>
        <b/>
        <sz val="11"/>
        <color indexed="8"/>
        <rFont val="Calibri"/>
        <family val="2"/>
      </rPr>
      <t>State of North Carolina 
Community Development Block Grant – Disaster Recovery (CDBG-DR) Program for Hurricane Florence
Projections of Expenditures and Outcomes - as of Quarter Ending March 31, 2022</t>
    </r>
    <r>
      <rPr>
        <sz val="11"/>
        <color theme="1"/>
        <rFont val="Calibri"/>
        <family val="2"/>
        <scheme val="minor"/>
      </rPr>
      <t xml:space="preserve">
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</si>
  <si>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No QPR</t>
  </si>
  <si>
    <t>Q3 20 = 07/01 - 09/30/20</t>
  </si>
  <si>
    <t>Q4 20 = 10/01 -12/31/20</t>
  </si>
  <si>
    <t>Q1 21 = 01/01 - 03/31/21</t>
  </si>
  <si>
    <t>Q2 21 = 04/01 - 06/30/21</t>
  </si>
  <si>
    <t>Q3 21 = 07/01 - 09/30/21</t>
  </si>
  <si>
    <t>Q4 21 = 10/01 - 12/31/21</t>
  </si>
  <si>
    <t>Q1 22 = 01/01 - 03/31/22</t>
  </si>
  <si>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</si>
  <si>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</si>
  <si>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</si>
  <si>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</si>
  <si>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</si>
  <si>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</si>
  <si>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</si>
  <si>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</si>
  <si>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</si>
  <si>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</si>
  <si>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</si>
  <si>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</si>
  <si>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</si>
  <si>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</si>
  <si>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</si>
  <si>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</si>
  <si>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</si>
  <si>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</si>
  <si>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</si>
  <si>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</si>
  <si>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</si>
  <si>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</si>
  <si>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</si>
  <si>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</si>
  <si>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</si>
  <si>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Projected Expenditures</t>
  </si>
  <si>
    <t>Quarterly Projection</t>
  </si>
  <si>
    <t>Actual Expenditure</t>
  </si>
  <si>
    <t>Actual Quarterly Expend (from QPRs)</t>
  </si>
  <si>
    <t>Non-Housing</t>
  </si>
  <si>
    <t>Planning &amp; Admin</t>
  </si>
  <si>
    <t>Total Expenditures</t>
  </si>
  <si>
    <t>Q1 22 = 01/01-03/31/22</t>
  </si>
  <si>
    <t>Construction of New Housing</t>
  </si>
  <si>
    <t>Projected Units</t>
  </si>
  <si>
    <t># of Housing Units (Quarterly Projection)</t>
  </si>
  <si>
    <t>Actual Units</t>
  </si>
  <si>
    <t># of Housing Units (Populated from QPR Reporting)</t>
  </si>
  <si>
    <t>Residential Rehab and Reconstruction</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</si>
  <si>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</si>
  <si>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</si>
  <si>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</si>
  <si>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</si>
  <si>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</si>
  <si>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</si>
  <si>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</si>
  <si>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</si>
  <si>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</si>
  <si>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</si>
  <si>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</si>
  <si>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</si>
  <si>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Services</t>
  </si>
  <si>
    <t>Projected Down Payment Assistance Provided</t>
  </si>
  <si>
    <t># of Down Payment Assistance Payments</t>
  </si>
  <si>
    <t>Actual # Down Payment Assistance Payments</t>
  </si>
  <si>
    <t># of Down Payment Assistance Payments (From QPR)</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</si>
  <si>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</si>
  <si>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</si>
  <si>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</si>
  <si>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</si>
  <si>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</si>
  <si>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</si>
  <si>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</si>
  <si>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</si>
  <si>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</si>
  <si>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</si>
  <si>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</si>
  <si>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</si>
  <si>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</si>
  <si>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</si>
  <si>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</si>
  <si>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</si>
  <si>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</si>
  <si>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</si>
  <si>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</si>
  <si>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</si>
  <si>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</si>
  <si>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</si>
  <si>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</si>
  <si>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</si>
  <si>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</si>
  <si>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</si>
  <si>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</si>
  <si>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</si>
  <si>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</si>
  <si>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</si>
  <si>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</si>
  <si>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</si>
  <si>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</si>
  <si>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</si>
  <si>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</si>
  <si>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</si>
  <si>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</si>
  <si>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</si>
  <si>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</si>
  <si>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</si>
  <si>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</si>
  <si>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</si>
  <si>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</si>
  <si>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</si>
  <si>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</si>
  <si>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</si>
  <si>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</si>
  <si>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</si>
  <si>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</si>
  <si>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</si>
  <si>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</si>
  <si>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</si>
  <si>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</si>
  <si>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</si>
  <si>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</si>
  <si>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</si>
  <si>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</si>
  <si>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</si>
  <si>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</si>
  <si>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</si>
  <si>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</si>
  <si>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</si>
  <si>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</si>
  <si>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</si>
  <si>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</si>
  <si>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</si>
  <si>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</si>
  <si>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</si>
  <si>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</si>
  <si>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</si>
  <si>
    <t>Q2 22 = 04/01-06/30/22</t>
  </si>
  <si>
    <t>Q2 22 = 04/01 - 06/30/22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</si>
</sst>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1"/>
      <color theme="0"/>
      <name val="Calibri"/>
      <family val="2"/>
      <scheme val="minor"/>
    </font>
    <font>
      <b/>
      <sz val="11"/>
      <color indexed="8"/>
      <name val="Calibri"/>
      <family val="2"/>
    </font>
    <font>
      <sz val="8"/>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s>
  <borders count="10">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0" borderId="1" xfId="0" applyFont="1" applyBorder="1" applyAlignment="1">
      <alignment horizontal="left"/>
    </xf>
    <xf numFmtId="0" fontId="0" fillId="3" borderId="0" xfId="0" applyFill="1"/>
    <xf numFmtId="3" fontId="0" fillId="3" borderId="0" xfId="0" applyNumberFormat="1" applyFill="1"/>
    <xf numFmtId="0" fontId="0" fillId="0" borderId="0" xfId="0" applyFill="1"/>
    <xf numFmtId="3" fontId="0" fillId="0" borderId="1" xfId="0" applyNumberFormat="1" applyFont="1" applyBorder="1"/>
    <xf numFmtId="164" fontId="0" fillId="3" borderId="0" xfId="0" applyNumberFormat="1" applyFill="1"/>
    <xf numFmtId="49" fontId="2" fillId="2" borderId="1" xfId="0" applyNumberFormat="1" applyFont="1" applyFill="1" applyBorder="1" applyAlignment="1">
      <alignment horizontal="right"/>
    </xf>
    <xf numFmtId="164" fontId="0" fillId="0" borderId="2" xfId="0" applyNumberFormat="1" applyFont="1" applyFill="1" applyBorder="1"/>
    <xf numFmtId="164" fontId="3" fillId="3" borderId="0" xfId="0" applyNumberFormat="1" applyFont="1" applyFill="1"/>
    <xf numFmtId="164" fontId="3" fillId="4" borderId="0" xfId="0" applyNumberFormat="1" applyFont="1" applyFill="1"/>
    <xf numFmtId="164" fontId="3" fillId="0" borderId="0" xfId="0" applyNumberFormat="1" applyFont="1" applyFill="1"/>
    <xf numFmtId="0" fontId="0" fillId="5" borderId="0" xfId="0" applyFill="1"/>
    <xf numFmtId="0" fontId="0" fillId="0" borderId="0" xfId="0" applyAlignment="1">
      <alignment horizontal="left" wrapText="1"/>
    </xf>
    <xf numFmtId="3" fontId="0" fillId="4" borderId="0" xfId="0" applyNumberFormat="1" applyFill="1"/>
    <xf numFmtId="0" fontId="0" fillId="0" borderId="0" xfId="0" applyFill="1" applyBorder="1"/>
    <xf numFmtId="0" fontId="0" fillId="3" borderId="0" xfId="0" applyNumberFormat="1" applyFill="1"/>
    <xf numFmtId="0" fontId="0" fillId="0" borderId="0" xfId="0" applyNumberFormat="1" applyFill="1"/>
    <xf numFmtId="0" fontId="0" fillId="0" borderId="0" xfId="0" applyAlignment="1">
      <alignment horizontal="left" wrapText="1" indent="1"/>
    </xf>
    <xf numFmtId="164" fontId="0" fillId="5" borderId="0" xfId="0" applyNumberFormat="1" applyFill="1"/>
    <xf numFmtId="165" fontId="0" fillId="5" borderId="0" xfId="0" applyNumberFormat="1" applyFill="1" applyBorder="1"/>
    <xf numFmtId="164" fontId="3" fillId="5" borderId="0" xfId="0" applyNumberFormat="1" applyFont="1" applyFill="1"/>
    <xf numFmtId="0" fontId="4" fillId="0" borderId="0" xfId="0" applyFont="1" applyAlignment="1">
      <alignment horizontal="left" indent="1"/>
    </xf>
    <xf numFmtId="3" fontId="0" fillId="5" borderId="0" xfId="0" applyNumberForma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5" fillId="6" borderId="3" xfId="0" applyFont="1" applyFill="1" applyBorder="1" applyAlignment="1">
      <alignment horizontal="right"/>
    </xf>
    <xf numFmtId="0" fontId="5"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0" fillId="5" borderId="0" xfId="0" applyNumberFormat="1" applyFill="1"/>
    <xf numFmtId="0" fontId="0" fillId="0" borderId="9" xfId="0" applyFill="1" applyBorder="1" applyAlignment="1">
      <alignment wrapText="1"/>
    </xf>
    <xf numFmtId="165" fontId="1" fillId="0" borderId="0" xfId="1" applyNumberFormat="1" applyFont="1" applyAlignment="1">
      <alignment horizontal="right"/>
    </xf>
    <xf numFmtId="0" fontId="0" fillId="0" borderId="5" xfId="0"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Proj'!$B$3:$Y$3</c:f>
              <c:numCache>
                <c:formatCode>"$"#,##0</c:formatCode>
                <c:ptCount val="24"/>
                <c:pt idx="0">
                  <c:v>0</c:v>
                </c:pt>
                <c:pt idx="1">
                  <c:v>1813966</c:v>
                </c:pt>
                <c:pt idx="2">
                  <c:v>5697762</c:v>
                </c:pt>
                <c:pt idx="3">
                  <c:v>11847727.333333332</c:v>
                </c:pt>
                <c:pt idx="4">
                  <c:v>17997692.666666664</c:v>
                </c:pt>
                <c:pt idx="5">
                  <c:v>30252403</c:v>
                </c:pt>
                <c:pt idx="6">
                  <c:v>64845958</c:v>
                </c:pt>
                <c:pt idx="7">
                  <c:v>99439513</c:v>
                </c:pt>
                <c:pt idx="8">
                  <c:v>134033068</c:v>
                </c:pt>
                <c:pt idx="9">
                  <c:v>168626623</c:v>
                </c:pt>
                <c:pt idx="10">
                  <c:v>203220178</c:v>
                </c:pt>
                <c:pt idx="11">
                  <c:v>237813733</c:v>
                </c:pt>
                <c:pt idx="12">
                  <c:v>285019896</c:v>
                </c:pt>
                <c:pt idx="13">
                  <c:v>332226060</c:v>
                </c:pt>
                <c:pt idx="14">
                  <c:v>361986192</c:v>
                </c:pt>
                <c:pt idx="15">
                  <c:v>391746324</c:v>
                </c:pt>
                <c:pt idx="16">
                  <c:v>421506456</c:v>
                </c:pt>
                <c:pt idx="17">
                  <c:v>451266588</c:v>
                </c:pt>
                <c:pt idx="18">
                  <c:v>466104010</c:v>
                </c:pt>
                <c:pt idx="19">
                  <c:v>479856144</c:v>
                </c:pt>
                <c:pt idx="20">
                  <c:v>490821498</c:v>
                </c:pt>
                <c:pt idx="21">
                  <c:v>500860412</c:v>
                </c:pt>
                <c:pt idx="22">
                  <c:v>502759666</c:v>
                </c:pt>
                <c:pt idx="23">
                  <c:v>504658920</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Proj'!$B$5:$Y$5</c:f>
              <c:numCache>
                <c:formatCode>"$"#,##0</c:formatCode>
                <c:ptCount val="24"/>
                <c:pt idx="0">
                  <c:v>0</c:v>
                </c:pt>
                <c:pt idx="3">
                  <c:v>1384231.37</c:v>
                </c:pt>
                <c:pt idx="4">
                  <c:v>3410549.2</c:v>
                </c:pt>
                <c:pt idx="5">
                  <c:v>13796212.220000001</c:v>
                </c:pt>
                <c:pt idx="6">
                  <c:v>33081730.560000002</c:v>
                </c:pt>
                <c:pt idx="7">
                  <c:v>39075931.480000004</c:v>
                </c:pt>
                <c:pt idx="8">
                  <c:v>59337639.980000004</c:v>
                </c:pt>
                <c:pt idx="9">
                  <c:v>59337639.980000004</c:v>
                </c:pt>
                <c:pt idx="10">
                  <c:v>59337639.980000004</c:v>
                </c:pt>
                <c:pt idx="11">
                  <c:v>59337639.980000004</c:v>
                </c:pt>
                <c:pt idx="12">
                  <c:v>59337639.980000004</c:v>
                </c:pt>
                <c:pt idx="13">
                  <c:v>59337639.980000004</c:v>
                </c:pt>
                <c:pt idx="14">
                  <c:v>59337639.980000004</c:v>
                </c:pt>
                <c:pt idx="15">
                  <c:v>59337639.980000004</c:v>
                </c:pt>
                <c:pt idx="16">
                  <c:v>59337639.980000004</c:v>
                </c:pt>
                <c:pt idx="17">
                  <c:v>59337639.980000004</c:v>
                </c:pt>
                <c:pt idx="18">
                  <c:v>59337639.980000004</c:v>
                </c:pt>
                <c:pt idx="19">
                  <c:v>59337639.980000004</c:v>
                </c:pt>
                <c:pt idx="20">
                  <c:v>59337639.980000004</c:v>
                </c:pt>
                <c:pt idx="21">
                  <c:v>59337639.980000004</c:v>
                </c:pt>
                <c:pt idx="22">
                  <c:v>59337639.980000004</c:v>
                </c:pt>
                <c:pt idx="23">
                  <c:v>59337639.980000004</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Proj'!$B$29:$Y$29</c:f>
              <c:numCache>
                <c:formatCode>"$"#,##0</c:formatCode>
                <c:ptCount val="24"/>
                <c:pt idx="0">
                  <c:v>0</c:v>
                </c:pt>
                <c:pt idx="1">
                  <c:v>0</c:v>
                </c:pt>
                <c:pt idx="2">
                  <c:v>0</c:v>
                </c:pt>
                <c:pt idx="3">
                  <c:v>0</c:v>
                </c:pt>
                <c:pt idx="4">
                  <c:v>0</c:v>
                </c:pt>
                <c:pt idx="5">
                  <c:v>0</c:v>
                </c:pt>
                <c:pt idx="6">
                  <c:v>0</c:v>
                </c:pt>
                <c:pt idx="7">
                  <c:v>0</c:v>
                </c:pt>
                <c:pt idx="8">
                  <c:v>216175.68000000002</c:v>
                </c:pt>
                <c:pt idx="9">
                  <c:v>432351.36000000004</c:v>
                </c:pt>
                <c:pt idx="10">
                  <c:v>648527.04</c:v>
                </c:pt>
                <c:pt idx="11">
                  <c:v>864702.72000000009</c:v>
                </c:pt>
                <c:pt idx="12">
                  <c:v>1182209.2800000003</c:v>
                </c:pt>
                <c:pt idx="13">
                  <c:v>1549669.6</c:v>
                </c:pt>
                <c:pt idx="14">
                  <c:v>1917129.92</c:v>
                </c:pt>
                <c:pt idx="15">
                  <c:v>2284590.2399999998</c:v>
                </c:pt>
                <c:pt idx="16">
                  <c:v>2752050.5599999996</c:v>
                </c:pt>
                <c:pt idx="17">
                  <c:v>3219510.8799999994</c:v>
                </c:pt>
                <c:pt idx="18">
                  <c:v>3686971.1999999993</c:v>
                </c:pt>
                <c:pt idx="19">
                  <c:v>4053099.5199999991</c:v>
                </c:pt>
                <c:pt idx="20">
                  <c:v>4419227.8399999989</c:v>
                </c:pt>
                <c:pt idx="21">
                  <c:v>4785356.1599999992</c:v>
                </c:pt>
                <c:pt idx="22">
                  <c:v>5151484.4799999995</c:v>
                </c:pt>
                <c:pt idx="23">
                  <c:v>5426439.7999999998</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Proj'!$B$31:$Y$31</c:f>
              <c:numCache>
                <c:formatCode>"$"#,##0</c:formatCode>
                <c:ptCount val="24"/>
                <c:pt idx="0">
                  <c:v>0</c:v>
                </c:pt>
                <c:pt idx="1">
                  <c:v>0</c:v>
                </c:pt>
                <c:pt idx="2">
                  <c:v>0</c:v>
                </c:pt>
                <c:pt idx="3">
                  <c:v>0</c:v>
                </c:pt>
                <c:pt idx="4">
                  <c:v>19335.82</c:v>
                </c:pt>
                <c:pt idx="5">
                  <c:v>5572.58</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Proj'!$B$54:$Y$54</c:f>
              <c:numCache>
                <c:formatCode>"$"#,##0</c:formatCode>
                <c:ptCount val="24"/>
                <c:pt idx="0">
                  <c:v>0</c:v>
                </c:pt>
                <c:pt idx="1">
                  <c:v>0</c:v>
                </c:pt>
                <c:pt idx="2">
                  <c:v>1479939</c:v>
                </c:pt>
                <c:pt idx="3">
                  <c:v>2959878</c:v>
                </c:pt>
                <c:pt idx="4">
                  <c:v>4439817</c:v>
                </c:pt>
                <c:pt idx="5">
                  <c:v>5919756</c:v>
                </c:pt>
                <c:pt idx="6">
                  <c:v>7399694</c:v>
                </c:pt>
                <c:pt idx="7">
                  <c:v>8879632</c:v>
                </c:pt>
                <c:pt idx="8">
                  <c:v>10359570</c:v>
                </c:pt>
                <c:pt idx="9">
                  <c:v>11839508</c:v>
                </c:pt>
                <c:pt idx="10">
                  <c:v>13319446</c:v>
                </c:pt>
                <c:pt idx="11">
                  <c:v>14799384</c:v>
                </c:pt>
                <c:pt idx="12">
                  <c:v>16279322</c:v>
                </c:pt>
                <c:pt idx="13">
                  <c:v>17759260</c:v>
                </c:pt>
                <c:pt idx="14">
                  <c:v>19239198</c:v>
                </c:pt>
                <c:pt idx="15">
                  <c:v>20719136</c:v>
                </c:pt>
                <c:pt idx="16">
                  <c:v>22199074</c:v>
                </c:pt>
                <c:pt idx="17">
                  <c:v>23679012</c:v>
                </c:pt>
                <c:pt idx="18">
                  <c:v>25158950</c:v>
                </c:pt>
                <c:pt idx="19">
                  <c:v>26638888</c:v>
                </c:pt>
                <c:pt idx="20">
                  <c:v>28118826</c:v>
                </c:pt>
                <c:pt idx="21">
                  <c:v>29598764</c:v>
                </c:pt>
                <c:pt idx="22">
                  <c:v>31078702</c:v>
                </c:pt>
                <c:pt idx="23">
                  <c:v>32558640</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Proj'!$B$56:$Y$56</c:f>
              <c:numCache>
                <c:formatCode>"$"#,##0</c:formatCode>
                <c:ptCount val="24"/>
                <c:pt idx="0">
                  <c:v>0</c:v>
                </c:pt>
                <c:pt idx="1">
                  <c:v>37790</c:v>
                </c:pt>
                <c:pt idx="2">
                  <c:v>1037297.32</c:v>
                </c:pt>
                <c:pt idx="3">
                  <c:v>590898.64</c:v>
                </c:pt>
                <c:pt idx="4">
                  <c:v>1264108.6000000001</c:v>
                </c:pt>
                <c:pt idx="5">
                  <c:v>1169764.43</c:v>
                </c:pt>
                <c:pt idx="6">
                  <c:v>4122278.85</c:v>
                </c:pt>
                <c:pt idx="7">
                  <c:v>5341227.8499999996</c:v>
                </c:pt>
                <c:pt idx="8">
                  <c:v>7494872.1199999992</c:v>
                </c:pt>
                <c:pt idx="9">
                  <c:v>7494872.1199999992</c:v>
                </c:pt>
                <c:pt idx="10">
                  <c:v>7494872.1199999992</c:v>
                </c:pt>
                <c:pt idx="11">
                  <c:v>7494872.1199999992</c:v>
                </c:pt>
                <c:pt idx="12">
                  <c:v>7494872.1199999992</c:v>
                </c:pt>
                <c:pt idx="13">
                  <c:v>7494872.1199999992</c:v>
                </c:pt>
                <c:pt idx="14">
                  <c:v>7494872.1199999992</c:v>
                </c:pt>
                <c:pt idx="15">
                  <c:v>7494872.1199999992</c:v>
                </c:pt>
                <c:pt idx="16">
                  <c:v>7494872.1199999992</c:v>
                </c:pt>
                <c:pt idx="17">
                  <c:v>7494872.1199999992</c:v>
                </c:pt>
                <c:pt idx="18">
                  <c:v>7494872.1199999992</c:v>
                </c:pt>
                <c:pt idx="19">
                  <c:v>7494872.1199999992</c:v>
                </c:pt>
                <c:pt idx="20">
                  <c:v>7494872.1199999992</c:v>
                </c:pt>
                <c:pt idx="21">
                  <c:v>7494872.1199999992</c:v>
                </c:pt>
                <c:pt idx="22">
                  <c:v>7494872.1199999992</c:v>
                </c:pt>
                <c:pt idx="23">
                  <c:v>7494872.1199999992</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Proj'!$B$81:$Y$81</c:f>
              <c:numCache>
                <c:formatCode>"$"#,##0</c:formatCode>
                <c:ptCount val="24"/>
                <c:pt idx="0">
                  <c:v>0</c:v>
                </c:pt>
                <c:pt idx="1">
                  <c:v>1813966</c:v>
                </c:pt>
                <c:pt idx="2">
                  <c:v>7177701</c:v>
                </c:pt>
                <c:pt idx="3">
                  <c:v>14807605.333333332</c:v>
                </c:pt>
                <c:pt idx="4">
                  <c:v>22437509.666666664</c:v>
                </c:pt>
                <c:pt idx="5">
                  <c:v>36172159</c:v>
                </c:pt>
                <c:pt idx="6">
                  <c:v>72245652</c:v>
                </c:pt>
                <c:pt idx="7">
                  <c:v>108319145</c:v>
                </c:pt>
                <c:pt idx="8">
                  <c:v>144608813.68000001</c:v>
                </c:pt>
                <c:pt idx="9">
                  <c:v>180898482.36000001</c:v>
                </c:pt>
                <c:pt idx="10">
                  <c:v>217188151.04000002</c:v>
                </c:pt>
                <c:pt idx="11">
                  <c:v>253477819.72000003</c:v>
                </c:pt>
                <c:pt idx="12">
                  <c:v>302481427.28000003</c:v>
                </c:pt>
                <c:pt idx="13">
                  <c:v>351534989.60000002</c:v>
                </c:pt>
                <c:pt idx="14">
                  <c:v>383142519.92000002</c:v>
                </c:pt>
                <c:pt idx="15">
                  <c:v>414750050.24000001</c:v>
                </c:pt>
                <c:pt idx="16">
                  <c:v>446457580.56</c:v>
                </c:pt>
                <c:pt idx="17">
                  <c:v>478165110.88</c:v>
                </c:pt>
                <c:pt idx="18">
                  <c:v>494949931.19999999</c:v>
                </c:pt>
                <c:pt idx="19">
                  <c:v>510548131.51999998</c:v>
                </c:pt>
                <c:pt idx="20">
                  <c:v>523359551.83999997</c:v>
                </c:pt>
                <c:pt idx="21">
                  <c:v>535244532.15999997</c:v>
                </c:pt>
                <c:pt idx="22">
                  <c:v>538989852.48000002</c:v>
                </c:pt>
                <c:pt idx="23">
                  <c:v>542643999.80000007</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'Financial Proj'!$B$83:$Y$83</c:f>
              <c:numCache>
                <c:formatCode>"$"#,##0</c:formatCode>
                <c:ptCount val="24"/>
                <c:pt idx="0">
                  <c:v>0</c:v>
                </c:pt>
                <c:pt idx="1">
                  <c:v>37790</c:v>
                </c:pt>
                <c:pt idx="2">
                  <c:v>1037297.32</c:v>
                </c:pt>
                <c:pt idx="3">
                  <c:v>1975130.0100000002</c:v>
                </c:pt>
                <c:pt idx="4">
                  <c:v>4693993.62</c:v>
                </c:pt>
                <c:pt idx="5">
                  <c:v>14971549.23</c:v>
                </c:pt>
                <c:pt idx="6">
                  <c:v>37226382.920000002</c:v>
                </c:pt>
                <c:pt idx="7">
                  <c:v>44439532.840000004</c:v>
                </c:pt>
                <c:pt idx="8">
                  <c:v>66854885.609999999</c:v>
                </c:pt>
                <c:pt idx="9">
                  <c:v>66854885.609999999</c:v>
                </c:pt>
                <c:pt idx="10">
                  <c:v>66854885.609999999</c:v>
                </c:pt>
                <c:pt idx="11">
                  <c:v>66854885.609999999</c:v>
                </c:pt>
                <c:pt idx="12">
                  <c:v>66854885.609999999</c:v>
                </c:pt>
                <c:pt idx="13">
                  <c:v>66854885.609999999</c:v>
                </c:pt>
                <c:pt idx="14">
                  <c:v>66854885.609999999</c:v>
                </c:pt>
                <c:pt idx="15">
                  <c:v>66854885.609999999</c:v>
                </c:pt>
                <c:pt idx="16">
                  <c:v>66854885.609999999</c:v>
                </c:pt>
                <c:pt idx="17">
                  <c:v>66854885.609999999</c:v>
                </c:pt>
                <c:pt idx="18">
                  <c:v>66854885.609999999</c:v>
                </c:pt>
                <c:pt idx="19">
                  <c:v>66854885.609999999</c:v>
                </c:pt>
                <c:pt idx="20">
                  <c:v>66854885.609999999</c:v>
                </c:pt>
                <c:pt idx="21">
                  <c:v>66854885.609999999</c:v>
                </c:pt>
                <c:pt idx="22">
                  <c:v>66854885.609999999</c:v>
                </c:pt>
                <c:pt idx="23">
                  <c:v>66854885.609999999</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192</c:v>
                </c:pt>
                <c:pt idx="17">
                  <c:v>216</c:v>
                </c:pt>
                <c:pt idx="18">
                  <c:v>240</c:v>
                </c:pt>
                <c:pt idx="19">
                  <c:v>260</c:v>
                </c:pt>
                <c:pt idx="20">
                  <c:v>260</c:v>
                </c:pt>
                <c:pt idx="21">
                  <c:v>260</c:v>
                </c:pt>
                <c:pt idx="22">
                  <c:v>260</c:v>
                </c:pt>
                <c:pt idx="23">
                  <c:v>260</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Proj'!$B$29:$Y$29</c:f>
              <c:numCache>
                <c:formatCode>#,##0</c:formatCode>
                <c:ptCount val="24"/>
                <c:pt idx="0">
                  <c:v>0</c:v>
                </c:pt>
                <c:pt idx="1">
                  <c:v>0</c:v>
                </c:pt>
                <c:pt idx="2">
                  <c:v>0</c:v>
                </c:pt>
                <c:pt idx="3">
                  <c:v>50</c:v>
                </c:pt>
                <c:pt idx="4">
                  <c:v>150</c:v>
                </c:pt>
                <c:pt idx="5">
                  <c:v>260</c:v>
                </c:pt>
                <c:pt idx="6">
                  <c:v>740</c:v>
                </c:pt>
                <c:pt idx="7">
                  <c:v>1220</c:v>
                </c:pt>
                <c:pt idx="8">
                  <c:v>1700</c:v>
                </c:pt>
                <c:pt idx="9">
                  <c:v>2180</c:v>
                </c:pt>
                <c:pt idx="10">
                  <c:v>2660</c:v>
                </c:pt>
                <c:pt idx="11">
                  <c:v>2980</c:v>
                </c:pt>
                <c:pt idx="12">
                  <c:v>3250</c:v>
                </c:pt>
                <c:pt idx="13">
                  <c:v>3510</c:v>
                </c:pt>
                <c:pt idx="14">
                  <c:v>3770</c:v>
                </c:pt>
                <c:pt idx="15">
                  <c:v>4030</c:v>
                </c:pt>
                <c:pt idx="16">
                  <c:v>4290</c:v>
                </c:pt>
                <c:pt idx="17">
                  <c:v>4390</c:v>
                </c:pt>
                <c:pt idx="18">
                  <c:v>4490</c:v>
                </c:pt>
                <c:pt idx="19">
                  <c:v>4590</c:v>
                </c:pt>
                <c:pt idx="20">
                  <c:v>4670</c:v>
                </c:pt>
                <c:pt idx="21">
                  <c:v>4715</c:v>
                </c:pt>
                <c:pt idx="22">
                  <c:v>4715</c:v>
                </c:pt>
                <c:pt idx="23">
                  <c:v>4715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Proj'!$B$31:$Y$31</c:f>
              <c:numCache>
                <c:formatCode>General</c:formatCode>
                <c:ptCount val="24"/>
                <c:pt idx="0" formatCode="#,##0">
                  <c:v>0</c:v>
                </c:pt>
                <c:pt idx="1">
                  <c:v>0</c:v>
                </c:pt>
                <c:pt idx="2">
                  <c:v>0</c:v>
                </c:pt>
                <c:pt idx="3">
                  <c:v>0</c:v>
                </c:pt>
                <c:pt idx="4">
                  <c:v>0</c:v>
                </c:pt>
                <c:pt idx="5">
                  <c:v>0</c:v>
                </c:pt>
                <c:pt idx="6">
                  <c:v>8</c:v>
                </c:pt>
                <c:pt idx="7">
                  <c:v>18</c:v>
                </c:pt>
                <c:pt idx="8">
                  <c:v>32</c:v>
                </c:pt>
                <c:pt idx="9">
                  <c:v>32</c:v>
                </c:pt>
                <c:pt idx="10">
                  <c:v>32</c:v>
                </c:pt>
                <c:pt idx="11">
                  <c:v>32</c:v>
                </c:pt>
                <c:pt idx="12">
                  <c:v>32</c:v>
                </c:pt>
                <c:pt idx="13">
                  <c:v>32</c:v>
                </c:pt>
                <c:pt idx="14">
                  <c:v>32</c:v>
                </c:pt>
                <c:pt idx="15">
                  <c:v>32</c:v>
                </c:pt>
                <c:pt idx="16">
                  <c:v>32</c:v>
                </c:pt>
                <c:pt idx="17">
                  <c:v>32</c:v>
                </c:pt>
                <c:pt idx="18">
                  <c:v>32</c:v>
                </c:pt>
                <c:pt idx="19">
                  <c:v>32</c:v>
                </c:pt>
                <c:pt idx="20">
                  <c:v>32</c:v>
                </c:pt>
                <c:pt idx="21">
                  <c:v>32</c:v>
                </c:pt>
                <c:pt idx="22">
                  <c:v>32</c:v>
                </c:pt>
                <c:pt idx="23">
                  <c:v>32</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800" b="1" i="0" u="none" strike="noStrike" baseline="0">
                <a:solidFill>
                  <a:srgbClr val="000000"/>
                </a:solidFill>
                <a:latin typeface="Calibri"/>
                <a:cs typeface="Calibri"/>
              </a:rPr>
              <a: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Proj'!$A$56</c:f>
              <c:strCache>
                <c:ptCount val="1"/>
                <c:pt idx="0">
                  <c:v>Projected Facilities</c:v>
                </c:pt>
              </c:strCache>
            </c:strRef>
          </c:tx>
          <c:marker>
            <c:symbol val="diamond"/>
            <c:size val="4"/>
          </c:marker>
          <c:cat>
            <c:strRef>
              <c:f>'Performance Proj'!$B$55:$Y$55</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Proj'!$B$56:$Y$56</c:f>
              <c:numCache>
                <c:formatCode>#,##0</c:formatCode>
                <c:ptCount val="24"/>
                <c:pt idx="0">
                  <c:v>0</c:v>
                </c:pt>
                <c:pt idx="1">
                  <c:v>0</c:v>
                </c:pt>
                <c:pt idx="2">
                  <c:v>0</c:v>
                </c:pt>
                <c:pt idx="3">
                  <c:v>0</c:v>
                </c:pt>
                <c:pt idx="4">
                  <c:v>0</c:v>
                </c:pt>
                <c:pt idx="5">
                  <c:v>0</c:v>
                </c:pt>
                <c:pt idx="6">
                  <c:v>0</c:v>
                </c:pt>
                <c:pt idx="7">
                  <c:v>0</c:v>
                </c:pt>
                <c:pt idx="8">
                  <c:v>0</c:v>
                </c:pt>
                <c:pt idx="9">
                  <c:v>4</c:v>
                </c:pt>
                <c:pt idx="10">
                  <c:v>4</c:v>
                </c:pt>
                <c:pt idx="11">
                  <c:v>8</c:v>
                </c:pt>
                <c:pt idx="12">
                  <c:v>12</c:v>
                </c:pt>
                <c:pt idx="13">
                  <c:v>16</c:v>
                </c:pt>
                <c:pt idx="14">
                  <c:v>20</c:v>
                </c:pt>
                <c:pt idx="15">
                  <c:v>24</c:v>
                </c:pt>
                <c:pt idx="16">
                  <c:v>24</c:v>
                </c:pt>
                <c:pt idx="17">
                  <c:v>24</c:v>
                </c:pt>
                <c:pt idx="18">
                  <c:v>24</c:v>
                </c:pt>
                <c:pt idx="19">
                  <c:v>24</c:v>
                </c:pt>
                <c:pt idx="20">
                  <c:v>24</c:v>
                </c:pt>
                <c:pt idx="21">
                  <c:v>24</c:v>
                </c:pt>
                <c:pt idx="22">
                  <c:v>24</c:v>
                </c:pt>
                <c:pt idx="23">
                  <c:v>24</c:v>
                </c:pt>
              </c:numCache>
            </c:numRef>
          </c:val>
          <c:smooth val="0"/>
          <c:extLst>
            <c:ext xmlns:c16="http://schemas.microsoft.com/office/drawing/2014/chart" uri="{C3380CC4-5D6E-409C-BE32-E72D297353CC}">
              <c16:uniqueId val="{00000000-4A23-4D4C-B180-6ABE9914CDFA}"/>
            </c:ext>
          </c:extLst>
        </c:ser>
        <c:ser>
          <c:idx val="2"/>
          <c:order val="1"/>
          <c:tx>
            <c:strRef>
              <c:f>'Performance Proj'!$A$58</c:f>
              <c:strCache>
                <c:ptCount val="1"/>
                <c:pt idx="0">
                  <c:v>Actual Facilities</c:v>
                </c:pt>
              </c:strCache>
            </c:strRef>
          </c:tx>
          <c:marker>
            <c:symbol val="triangle"/>
            <c:size val="4"/>
          </c:marker>
          <c:cat>
            <c:strRef>
              <c:f>'Performance Proj'!$B$55:$Y$55</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Proj'!$B$58:$Y$58</c:f>
              <c:numCache>
                <c:formatCode>General</c:formatCode>
                <c:ptCount val="24"/>
                <c:pt idx="0" formatCode="#,##0">
                  <c:v>0</c:v>
                </c:pt>
                <c:pt idx="1">
                  <c:v>0</c:v>
                </c:pt>
                <c:pt idx="2">
                  <c:v>0</c:v>
                </c:pt>
                <c:pt idx="3" formatCode="#,##0">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4A23-4D4C-B180-6ABE9914CDFA}"/>
            </c:ext>
          </c:extLst>
        </c:ser>
        <c:dLbls>
          <c:showLegendKey val="0"/>
          <c:showVal val="0"/>
          <c:showCatName val="0"/>
          <c:showSerName val="0"/>
          <c:showPercent val="0"/>
          <c:showBubbleSize val="0"/>
        </c:dLbls>
        <c:marker val="1"/>
        <c:smooth val="0"/>
        <c:axId val="473650568"/>
        <c:axId val="1"/>
      </c:lineChart>
      <c:catAx>
        <c:axId val="47365056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50568"/>
        <c:crosses val="autoZero"/>
        <c:crossBetween val="between"/>
      </c:valAx>
    </c:plotArea>
    <c:legend>
      <c:legendPos val="r"/>
      <c:layout>
        <c:manualLayout>
          <c:xMode val="edge"/>
          <c:yMode val="edge"/>
          <c:x val="0.81344905267408374"/>
          <c:y val="0.28031125185438777"/>
          <c:w val="0.17266196988534332"/>
          <c:h val="0.257520255620221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r>
              <a:rPr lang="en-US" sz="16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Proj'!$A$95</c:f>
              <c:strCache>
                <c:ptCount val="1"/>
                <c:pt idx="0">
                  <c:v>Projected Down Payment Assistance Provided</c:v>
                </c:pt>
              </c:strCache>
            </c:strRef>
          </c:tx>
          <c:marker>
            <c:symbol val="diamond"/>
            <c:size val="4"/>
          </c:marker>
          <c:cat>
            <c:strRef>
              <c:f>'Performance Proj'!$B$94:$Y$94</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Proj'!$B$95:$Y$95</c:f>
              <c:numCache>
                <c:formatCode>#,##0</c:formatCode>
                <c:ptCount val="24"/>
                <c:pt idx="0">
                  <c:v>0</c:v>
                </c:pt>
                <c:pt idx="1">
                  <c:v>0</c:v>
                </c:pt>
                <c:pt idx="2">
                  <c:v>0</c:v>
                </c:pt>
                <c:pt idx="3">
                  <c:v>0</c:v>
                </c:pt>
                <c:pt idx="4">
                  <c:v>0</c:v>
                </c:pt>
                <c:pt idx="5">
                  <c:v>0</c:v>
                </c:pt>
                <c:pt idx="6">
                  <c:v>0</c:v>
                </c:pt>
                <c:pt idx="7">
                  <c:v>0</c:v>
                </c:pt>
                <c:pt idx="8">
                  <c:v>0</c:v>
                </c:pt>
                <c:pt idx="9">
                  <c:v>1</c:v>
                </c:pt>
                <c:pt idx="10">
                  <c:v>3</c:v>
                </c:pt>
                <c:pt idx="11">
                  <c:v>7</c:v>
                </c:pt>
                <c:pt idx="12">
                  <c:v>17</c:v>
                </c:pt>
                <c:pt idx="13">
                  <c:v>27</c:v>
                </c:pt>
                <c:pt idx="14">
                  <c:v>37</c:v>
                </c:pt>
                <c:pt idx="15">
                  <c:v>57</c:v>
                </c:pt>
                <c:pt idx="16">
                  <c:v>80</c:v>
                </c:pt>
                <c:pt idx="17">
                  <c:v>90</c:v>
                </c:pt>
                <c:pt idx="18">
                  <c:v>100</c:v>
                </c:pt>
                <c:pt idx="19">
                  <c:v>100</c:v>
                </c:pt>
                <c:pt idx="20">
                  <c:v>100</c:v>
                </c:pt>
                <c:pt idx="21">
                  <c:v>100</c:v>
                </c:pt>
                <c:pt idx="22">
                  <c:v>100</c:v>
                </c:pt>
                <c:pt idx="23">
                  <c:v>100</c:v>
                </c:pt>
              </c:numCache>
            </c:numRef>
          </c:val>
          <c:smooth val="0"/>
          <c:extLst>
            <c:ext xmlns:c16="http://schemas.microsoft.com/office/drawing/2014/chart" uri="{C3380CC4-5D6E-409C-BE32-E72D297353CC}">
              <c16:uniqueId val="{00000000-89D8-4E6E-93B0-C68A4E6EF9E0}"/>
            </c:ext>
          </c:extLst>
        </c:ser>
        <c:ser>
          <c:idx val="2"/>
          <c:order val="1"/>
          <c:tx>
            <c:strRef>
              <c:f>'Performance Proj'!$A$97</c:f>
              <c:strCache>
                <c:ptCount val="1"/>
                <c:pt idx="0">
                  <c:v>Actual # Down Payment Assistance Payments</c:v>
                </c:pt>
              </c:strCache>
            </c:strRef>
          </c:tx>
          <c:marker>
            <c:symbol val="triangle"/>
            <c:size val="4"/>
          </c:marker>
          <c:cat>
            <c:strRef>
              <c:f>'Performance Proj'!$B$94:$Y$94</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'Performance Proj'!$B$97:$Y$97</c:f>
              <c:numCache>
                <c:formatCode>#,##0</c:formatCode>
                <c:ptCount val="24"/>
                <c:pt idx="0">
                  <c:v>0</c:v>
                </c:pt>
                <c:pt idx="1">
                  <c:v>0</c:v>
                </c:pt>
                <c:pt idx="2">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numCache>
            </c:numRef>
          </c:val>
          <c:smooth val="0"/>
          <c:extLst>
            <c:ext xmlns:c16="http://schemas.microsoft.com/office/drawing/2014/chart" uri="{C3380CC4-5D6E-409C-BE32-E72D297353CC}">
              <c16:uniqueId val="{00000001-89D8-4E6E-93B0-C68A4E6EF9E0}"/>
            </c:ext>
          </c:extLst>
        </c:ser>
        <c:dLbls>
          <c:showLegendKey val="0"/>
          <c:showVal val="0"/>
          <c:showCatName val="0"/>
          <c:showSerName val="0"/>
          <c:showPercent val="0"/>
          <c:showBubbleSize val="0"/>
        </c:dLbls>
        <c:marker val="1"/>
        <c:smooth val="0"/>
        <c:axId val="473860680"/>
        <c:axId val="1"/>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947545524420781"/>
          <c:y val="0.27765783615442863"/>
          <c:w val="0.19298298745045539"/>
          <c:h val="0.44685580246070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5</xdr:col>
      <xdr:colOff>358140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5</xdr:col>
      <xdr:colOff>350520</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5</xdr:col>
      <xdr:colOff>274320</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5</xdr:col>
      <xdr:colOff>274320</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342900</xdr:colOff>
      <xdr:row>6</xdr:row>
      <xdr:rowOff>175260</xdr:rowOff>
    </xdr:from>
    <xdr:to>
      <xdr:col>2</xdr:col>
      <xdr:colOff>518160</xdr:colOff>
      <xdr:row>26</xdr:row>
      <xdr:rowOff>30480</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33</xdr:row>
      <xdr:rowOff>15240</xdr:rowOff>
    </xdr:from>
    <xdr:to>
      <xdr:col>2</xdr:col>
      <xdr:colOff>541020</xdr:colOff>
      <xdr:row>52</xdr:row>
      <xdr:rowOff>53340</xdr:rowOff>
    </xdr:to>
    <xdr:graphicFrame macro="">
      <xdr:nvGraphicFramePr>
        <xdr:cNvPr id="2117" name="Chart 5">
          <a:extLst>
            <a:ext uri="{FF2B5EF4-FFF2-40B4-BE49-F238E27FC236}">
              <a16:creationId xmlns:a16="http://schemas.microsoft.com/office/drawing/2014/main" id="{00000000-0008-0000-0100-00004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723900</xdr:colOff>
      <xdr:row>71</xdr:row>
      <xdr:rowOff>30480</xdr:rowOff>
    </xdr:from>
    <xdr:to>
      <xdr:col>2</xdr:col>
      <xdr:colOff>899160</xdr:colOff>
      <xdr:row>91</xdr:row>
      <xdr:rowOff>38100</xdr:rowOff>
    </xdr:to>
    <xdr:graphicFrame macro="">
      <xdr:nvGraphicFramePr>
        <xdr:cNvPr id="2118" name="Chart 6">
          <a:extLst>
            <a:ext uri="{FF2B5EF4-FFF2-40B4-BE49-F238E27FC236}">
              <a16:creationId xmlns:a16="http://schemas.microsoft.com/office/drawing/2014/main" id="{00000000-0008-0000-0100-00004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548640</xdr:colOff>
      <xdr:row>99</xdr:row>
      <xdr:rowOff>15240</xdr:rowOff>
    </xdr:from>
    <xdr:to>
      <xdr:col>2</xdr:col>
      <xdr:colOff>723900</xdr:colOff>
      <xdr:row>118</xdr:row>
      <xdr:rowOff>53340</xdr:rowOff>
    </xdr:to>
    <xdr:graphicFrame macro="">
      <xdr:nvGraphicFramePr>
        <xdr:cNvPr id="2120" name="Chart 8">
          <a:extLst>
            <a:ext uri="{FF2B5EF4-FFF2-40B4-BE49-F238E27FC236}">
              <a16:creationId xmlns:a16="http://schemas.microsoft.com/office/drawing/2014/main" id="{00000000-0008-0000-0100-00004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0.00025</cdr:x>
      <cdr:y>0.88324</cdr:y>
    </cdr:from>
    <cdr:to>
      <cdr:x>1</cdr:x>
      <cdr:y>0.99243</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0.78725</cdr:x>
      <cdr:y>0.89675</cdr:y>
    </cdr:from>
    <cdr:to>
      <cdr:x>0.78725</cdr:x>
      <cdr:y>0.89699</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tabSelected="1" view="pageBreakPreview" topLeftCell="A2" zoomScaleNormal="100" zoomScaleSheetLayoutView="100" workbookViewId="0">
      <selection activeCell="B2" sqref="B2:O2"/>
    </sheetView>
  </sheetViews>
  <sheetFormatPr defaultRowHeight="15" x14ac:dyDescent="0.25"/>
  <sheetData>
    <row r="1" spans="2:15" ht="15.75" thickBot="1" x14ac:dyDescent="0.3"/>
    <row r="2" spans="2:15" ht="313.89999999999998" customHeight="1" thickBot="1" x14ac:dyDescent="0.3">
      <c r="B2" s="54" t="s">
        <v>0</v>
      </c>
      <c r="C2" s="55"/>
      <c r="D2" s="55"/>
      <c r="E2" s="55"/>
      <c r="F2" s="55"/>
      <c r="G2" s="55"/>
      <c r="H2" s="55"/>
      <c r="I2" s="55"/>
      <c r="J2" s="55"/>
      <c r="K2" s="55"/>
      <c r="L2" s="55"/>
      <c r="M2" s="55"/>
      <c r="N2" s="55"/>
      <c r="O2" s="56"/>
    </row>
    <row r="3" spans="2:15" x14ac:dyDescent="0.25">
      <c r="B3" s="46"/>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view="pageBreakPreview" topLeftCell="A64" zoomScale="130" zoomScaleNormal="70" zoomScaleSheetLayoutView="130" workbookViewId="0">
      <selection activeCell="J6" sqref="J6"/>
    </sheetView>
  </sheetViews>
  <sheetFormatPr defaultRowHeight="15" x14ac:dyDescent="0.25"/>
  <cols>
    <col min="1" max="1" width="26" customWidth="1"/>
    <col min="2" max="2" width="17.85546875" customWidth="1"/>
    <col min="3" max="3" width="16.42578125" customWidth="1"/>
    <col min="4" max="4" width="17.140625" bestFit="1" customWidth="1"/>
    <col min="5" max="6" width="15.7109375" bestFit="1" customWidth="1"/>
    <col min="7" max="7" width="16.7109375" bestFit="1" customWidth="1"/>
    <col min="8" max="8" width="15.42578125" customWidth="1"/>
    <col min="9"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5" s="48" customFormat="1" ht="30" x14ac:dyDescent="0.25">
      <c r="B1" s="48" t="s">
        <v>1</v>
      </c>
      <c r="C1" s="49" t="s">
        <v>2</v>
      </c>
      <c r="D1" s="49" t="s">
        <v>3</v>
      </c>
      <c r="E1" s="49" t="s">
        <v>4</v>
      </c>
      <c r="F1" s="49" t="s">
        <v>5</v>
      </c>
      <c r="G1" s="49" t="s">
        <v>6</v>
      </c>
      <c r="H1" s="49" t="s">
        <v>7</v>
      </c>
      <c r="I1" s="49" t="s">
        <v>8</v>
      </c>
      <c r="J1" s="49" t="s">
        <v>136</v>
      </c>
    </row>
    <row r="2" spans="1:25" x14ac:dyDescent="0.25">
      <c r="A2" s="3" t="s">
        <v>9</v>
      </c>
      <c r="B2" s="12" t="s">
        <v>10</v>
      </c>
      <c r="C2" s="12" t="s">
        <v>11</v>
      </c>
      <c r="D2" s="12" t="s">
        <v>12</v>
      </c>
      <c r="E2" s="12" t="s">
        <v>13</v>
      </c>
      <c r="F2" s="12" t="s">
        <v>14</v>
      </c>
      <c r="G2" s="12" t="s">
        <v>15</v>
      </c>
      <c r="H2" s="12" t="s">
        <v>16</v>
      </c>
      <c r="I2" s="12" t="s">
        <v>17</v>
      </c>
      <c r="J2" s="12" t="s">
        <v>18</v>
      </c>
      <c r="K2" s="12" t="s">
        <v>19</v>
      </c>
      <c r="L2" s="12" t="s">
        <v>20</v>
      </c>
      <c r="M2" s="12" t="s">
        <v>21</v>
      </c>
      <c r="N2" s="12" t="s">
        <v>22</v>
      </c>
      <c r="O2" s="12" t="s">
        <v>23</v>
      </c>
      <c r="P2" s="12" t="s">
        <v>24</v>
      </c>
      <c r="Q2" s="12" t="s">
        <v>25</v>
      </c>
      <c r="R2" s="12" t="s">
        <v>26</v>
      </c>
      <c r="S2" s="12" t="s">
        <v>27</v>
      </c>
      <c r="T2" s="12" t="s">
        <v>28</v>
      </c>
      <c r="U2" s="12" t="s">
        <v>29</v>
      </c>
      <c r="V2" s="12" t="s">
        <v>30</v>
      </c>
      <c r="W2" s="12" t="s">
        <v>31</v>
      </c>
      <c r="X2" s="12" t="s">
        <v>32</v>
      </c>
      <c r="Y2" s="12" t="s">
        <v>33</v>
      </c>
    </row>
    <row r="3" spans="1:25" x14ac:dyDescent="0.25">
      <c r="A3" t="s">
        <v>34</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285019896</v>
      </c>
      <c r="O3" s="2">
        <f>SUM($B4:O4)</f>
        <v>332226060</v>
      </c>
      <c r="P3" s="2">
        <f>SUM($B4:P4)</f>
        <v>361986192</v>
      </c>
      <c r="Q3" s="2">
        <f>SUM($B4:Q4)</f>
        <v>391746324</v>
      </c>
      <c r="R3" s="2">
        <f>SUM($B4:R4)</f>
        <v>421506456</v>
      </c>
      <c r="S3" s="2">
        <f>SUM($B4:S4)</f>
        <v>451266588</v>
      </c>
      <c r="T3" s="2">
        <f>SUM($B4:T4)</f>
        <v>466104010</v>
      </c>
      <c r="U3" s="2">
        <f>SUM($B4:U4)</f>
        <v>479856144</v>
      </c>
      <c r="V3" s="2">
        <f>SUM($B4:V4)</f>
        <v>490821498</v>
      </c>
      <c r="W3" s="2">
        <f>SUM($B4:W4)</f>
        <v>500860412</v>
      </c>
      <c r="X3" s="2">
        <f>SUM($B4:X4)</f>
        <v>502759666</v>
      </c>
      <c r="Y3" s="2">
        <f>SUM($B4:Y4)</f>
        <v>504658920</v>
      </c>
    </row>
    <row r="4" spans="1:25" x14ac:dyDescent="0.25">
      <c r="A4" t="s">
        <v>35</v>
      </c>
      <c r="B4" s="16">
        <v>0</v>
      </c>
      <c r="C4" s="14">
        <v>1813966</v>
      </c>
      <c r="D4" s="14">
        <v>3883796</v>
      </c>
      <c r="E4" s="14">
        <v>6149965.333333333</v>
      </c>
      <c r="F4" s="14">
        <v>6149965.333333333</v>
      </c>
      <c r="G4" s="14">
        <v>12254710.333333334</v>
      </c>
      <c r="H4" s="14">
        <v>34593555</v>
      </c>
      <c r="I4" s="14">
        <v>34593555</v>
      </c>
      <c r="J4" s="14">
        <v>34593555</v>
      </c>
      <c r="K4" s="14">
        <v>34593555</v>
      </c>
      <c r="L4" s="14">
        <v>34593555</v>
      </c>
      <c r="M4" s="14">
        <v>34593555</v>
      </c>
      <c r="N4" s="14">
        <v>47206163</v>
      </c>
      <c r="O4" s="14">
        <v>47206164</v>
      </c>
      <c r="P4" s="14">
        <v>29760132</v>
      </c>
      <c r="Q4" s="14">
        <v>29760132</v>
      </c>
      <c r="R4" s="14">
        <v>29760132</v>
      </c>
      <c r="S4" s="14">
        <v>29760132</v>
      </c>
      <c r="T4" s="14">
        <v>14837422</v>
      </c>
      <c r="U4" s="14">
        <v>13752134</v>
      </c>
      <c r="V4" s="14">
        <v>10965354</v>
      </c>
      <c r="W4" s="14">
        <v>10038914</v>
      </c>
      <c r="X4" s="11">
        <v>1899254</v>
      </c>
      <c r="Y4" s="11">
        <v>1899254</v>
      </c>
    </row>
    <row r="5" spans="1:25" x14ac:dyDescent="0.25">
      <c r="A5" t="s">
        <v>36</v>
      </c>
      <c r="B5" s="2">
        <f>SUM($B6:B6)</f>
        <v>0</v>
      </c>
      <c r="C5" s="24"/>
      <c r="D5" s="24"/>
      <c r="E5" s="24">
        <v>1384231.37</v>
      </c>
      <c r="F5" s="24">
        <v>3410549.2</v>
      </c>
      <c r="G5" s="24">
        <v>13796212.220000001</v>
      </c>
      <c r="H5" s="24">
        <f>SUM($B6:H6)</f>
        <v>33081730.560000002</v>
      </c>
      <c r="I5" s="24">
        <f>SUM($B6:I6)</f>
        <v>39075931.480000004</v>
      </c>
      <c r="J5" s="24">
        <f>SUM($B6:J6)</f>
        <v>59337639.980000004</v>
      </c>
      <c r="K5" s="24">
        <f>SUM($B6:K6)</f>
        <v>59337639.980000004</v>
      </c>
      <c r="L5" s="24">
        <f>SUM($B6:L6)</f>
        <v>59337639.980000004</v>
      </c>
      <c r="M5" s="24">
        <f>SUM($B6:M6)</f>
        <v>59337639.980000004</v>
      </c>
      <c r="N5" s="24">
        <f>SUM($B6:N6)</f>
        <v>59337639.980000004</v>
      </c>
      <c r="O5" s="24">
        <f>SUM($B6:O6)</f>
        <v>59337639.980000004</v>
      </c>
      <c r="P5" s="24">
        <f>SUM($B6:P6)</f>
        <v>59337639.980000004</v>
      </c>
      <c r="Q5" s="24">
        <f>SUM($B6:Q6)</f>
        <v>59337639.980000004</v>
      </c>
      <c r="R5" s="24">
        <f>SUM($B6:R6)</f>
        <v>59337639.980000004</v>
      </c>
      <c r="S5" s="24">
        <f>SUM($B6:S6)</f>
        <v>59337639.980000004</v>
      </c>
      <c r="T5" s="24">
        <f>SUM($B6:T6)</f>
        <v>59337639.980000004</v>
      </c>
      <c r="U5" s="24">
        <f>SUM($B6:U6)</f>
        <v>59337639.980000004</v>
      </c>
      <c r="V5" s="24">
        <f>SUM($B6:V6)</f>
        <v>59337639.980000004</v>
      </c>
      <c r="W5" s="24">
        <f>SUM($B6:W6)</f>
        <v>59337639.980000004</v>
      </c>
      <c r="X5" s="24">
        <f>SUM($B6:X6)</f>
        <v>59337639.980000004</v>
      </c>
      <c r="Y5" s="24">
        <f>SUM($B6:Y6)</f>
        <v>59337639.980000004</v>
      </c>
    </row>
    <row r="6" spans="1:25" ht="30" x14ac:dyDescent="0.25">
      <c r="A6" s="18" t="s">
        <v>37</v>
      </c>
      <c r="B6" s="2">
        <v>0</v>
      </c>
      <c r="C6" s="24">
        <v>0</v>
      </c>
      <c r="D6" s="24">
        <v>0</v>
      </c>
      <c r="E6" s="47">
        <v>1356049.85</v>
      </c>
      <c r="F6" s="24">
        <v>16515751.16</v>
      </c>
      <c r="G6" s="24">
        <v>3656956.01</v>
      </c>
      <c r="H6" s="24">
        <v>11552973.539999999</v>
      </c>
      <c r="I6" s="24">
        <v>5994200.9199999999</v>
      </c>
      <c r="J6" s="24">
        <v>20261708.5</v>
      </c>
      <c r="K6" s="24"/>
      <c r="L6" s="24"/>
      <c r="M6" s="24"/>
      <c r="N6" s="24"/>
      <c r="O6" s="24"/>
      <c r="P6" s="24"/>
      <c r="Q6" s="24"/>
      <c r="R6" s="24"/>
      <c r="S6" s="24"/>
      <c r="T6" s="24"/>
      <c r="U6" s="24"/>
      <c r="V6" s="24"/>
      <c r="W6" s="24"/>
      <c r="X6" s="24"/>
      <c r="Y6" s="17"/>
    </row>
    <row r="8" spans="1:25" x14ac:dyDescent="0.25">
      <c r="G8" s="41"/>
      <c r="W8" s="2"/>
    </row>
    <row r="9" spans="1:25" x14ac:dyDescent="0.25">
      <c r="G9" s="41"/>
      <c r="W9" s="2"/>
      <c r="Y9" s="2"/>
    </row>
    <row r="10" spans="1:25" x14ac:dyDescent="0.25">
      <c r="G10" s="41"/>
      <c r="W10" s="2"/>
    </row>
    <row r="11" spans="1:25" x14ac:dyDescent="0.25">
      <c r="G11" s="41"/>
      <c r="H11" s="2"/>
      <c r="W11" s="2"/>
      <c r="Y11" s="2"/>
    </row>
    <row r="12" spans="1:25" x14ac:dyDescent="0.25">
      <c r="G12" s="41"/>
      <c r="W12" s="2"/>
      <c r="Y12" s="45"/>
    </row>
    <row r="13" spans="1:25" x14ac:dyDescent="0.25">
      <c r="G13" s="41"/>
      <c r="W13" s="2"/>
    </row>
    <row r="14" spans="1:25" x14ac:dyDescent="0.25">
      <c r="G14" s="41"/>
      <c r="W14" s="2"/>
    </row>
    <row r="15" spans="1:25" x14ac:dyDescent="0.25">
      <c r="G15" s="41"/>
      <c r="W15" s="2"/>
    </row>
    <row r="16" spans="1:25" x14ac:dyDescent="0.25">
      <c r="G16" s="44"/>
      <c r="W16" s="2"/>
    </row>
    <row r="17" spans="1:58" x14ac:dyDescent="0.25">
      <c r="W17" s="2"/>
    </row>
    <row r="18" spans="1:58" x14ac:dyDescent="0.25">
      <c r="W18" s="2"/>
    </row>
    <row r="19" spans="1:58" x14ac:dyDescent="0.25">
      <c r="W19" s="2"/>
    </row>
    <row r="20" spans="1:58" x14ac:dyDescent="0.25">
      <c r="W20" s="2"/>
    </row>
    <row r="27" spans="1:58" ht="30" x14ac:dyDescent="0.25">
      <c r="B27" s="48" t="s">
        <v>1</v>
      </c>
      <c r="C27" s="49" t="s">
        <v>2</v>
      </c>
      <c r="D27" s="49" t="s">
        <v>3</v>
      </c>
      <c r="E27" s="49" t="s">
        <v>4</v>
      </c>
      <c r="F27" s="49" t="s">
        <v>5</v>
      </c>
      <c r="G27" s="49" t="s">
        <v>6</v>
      </c>
      <c r="H27" s="49" t="s">
        <v>7</v>
      </c>
      <c r="I27" s="49" t="s">
        <v>8</v>
      </c>
      <c r="J27" s="49" t="s">
        <v>136</v>
      </c>
    </row>
    <row r="28" spans="1:58" x14ac:dyDescent="0.25">
      <c r="A28" s="3" t="s">
        <v>38</v>
      </c>
      <c r="B28" s="12" t="s">
        <v>10</v>
      </c>
      <c r="C28" s="12" t="s">
        <v>11</v>
      </c>
      <c r="D28" s="12" t="s">
        <v>12</v>
      </c>
      <c r="E28" s="12" t="s">
        <v>13</v>
      </c>
      <c r="F28" s="12" t="s">
        <v>14</v>
      </c>
      <c r="G28" s="12" t="s">
        <v>15</v>
      </c>
      <c r="H28" s="12" t="s">
        <v>16</v>
      </c>
      <c r="I28" s="12" t="s">
        <v>17</v>
      </c>
      <c r="J28" s="12" t="s">
        <v>18</v>
      </c>
      <c r="K28" s="12" t="s">
        <v>19</v>
      </c>
      <c r="L28" s="12" t="s">
        <v>20</v>
      </c>
      <c r="M28" s="12" t="s">
        <v>21</v>
      </c>
      <c r="N28" s="12" t="s">
        <v>22</v>
      </c>
      <c r="O28" s="12" t="s">
        <v>23</v>
      </c>
      <c r="P28" s="12" t="s">
        <v>24</v>
      </c>
      <c r="Q28" s="12" t="s">
        <v>25</v>
      </c>
      <c r="R28" s="12" t="s">
        <v>26</v>
      </c>
      <c r="S28" s="12" t="s">
        <v>27</v>
      </c>
      <c r="T28" s="12" t="s">
        <v>28</v>
      </c>
      <c r="U28" s="12" t="s">
        <v>29</v>
      </c>
      <c r="V28" s="12" t="s">
        <v>30</v>
      </c>
      <c r="W28" s="12" t="s">
        <v>31</v>
      </c>
      <c r="X28" s="12" t="s">
        <v>32</v>
      </c>
      <c r="Y28" s="12" t="s">
        <v>33</v>
      </c>
    </row>
    <row r="29" spans="1:58" x14ac:dyDescent="0.25">
      <c r="A29" t="s">
        <v>34</v>
      </c>
      <c r="B29" s="2">
        <f>SUM($B30:B30)</f>
        <v>0</v>
      </c>
      <c r="C29" s="2">
        <f>SUM($B30:C30)</f>
        <v>0</v>
      </c>
      <c r="D29" s="2">
        <f>SUM($B30:D30)</f>
        <v>0</v>
      </c>
      <c r="E29" s="2">
        <f>SUM($B30:E30)</f>
        <v>0</v>
      </c>
      <c r="F29" s="2">
        <f>SUM($B30:F30)</f>
        <v>0</v>
      </c>
      <c r="G29" s="2">
        <f>SUM($B30:G30)</f>
        <v>0</v>
      </c>
      <c r="H29" s="2">
        <f>SUM($B30:H30)</f>
        <v>0</v>
      </c>
      <c r="I29" s="2">
        <f>SUM($B30:I30)</f>
        <v>0</v>
      </c>
      <c r="J29" s="2">
        <f>SUM($B30:J30)</f>
        <v>216175.68000000002</v>
      </c>
      <c r="K29" s="2">
        <f>SUM($B30:K30)</f>
        <v>432351.36000000004</v>
      </c>
      <c r="L29" s="2">
        <f>SUM($B30:L30)</f>
        <v>648527.04</v>
      </c>
      <c r="M29" s="2">
        <f>SUM($B30:M30)</f>
        <v>864702.72000000009</v>
      </c>
      <c r="N29" s="2">
        <f>SUM($B30:N30)</f>
        <v>1182209.2800000003</v>
      </c>
      <c r="O29" s="2">
        <f>SUM($B30:O30)</f>
        <v>1549669.6</v>
      </c>
      <c r="P29" s="2">
        <f>SUM($B30:P30)</f>
        <v>1917129.92</v>
      </c>
      <c r="Q29" s="2">
        <f>SUM($B30:Q30)</f>
        <v>2284590.2399999998</v>
      </c>
      <c r="R29" s="2">
        <f>SUM($B30:R30)</f>
        <v>2752050.5599999996</v>
      </c>
      <c r="S29" s="2">
        <f>SUM($B30:S30)</f>
        <v>3219510.8799999994</v>
      </c>
      <c r="T29" s="2">
        <f>SUM($B30:T30)</f>
        <v>3686971.1999999993</v>
      </c>
      <c r="U29" s="2">
        <f>SUM($B30:U30)</f>
        <v>4053099.5199999991</v>
      </c>
      <c r="V29" s="2">
        <f>SUM($B30:V30)</f>
        <v>4419227.8399999989</v>
      </c>
      <c r="W29" s="2">
        <f>SUM($B30:W30)</f>
        <v>4785356.1599999992</v>
      </c>
      <c r="X29" s="2">
        <f>SUM($B30:X30)</f>
        <v>5151484.4799999995</v>
      </c>
      <c r="Y29" s="2">
        <f>SUM($B30:Y30)</f>
        <v>5426439.7999999998</v>
      </c>
    </row>
    <row r="30" spans="1:58" x14ac:dyDescent="0.25">
      <c r="A30" t="s">
        <v>35</v>
      </c>
      <c r="B30" s="16">
        <v>0</v>
      </c>
      <c r="C30" s="14">
        <v>0</v>
      </c>
      <c r="D30" s="14">
        <v>0</v>
      </c>
      <c r="E30" s="14">
        <v>0</v>
      </c>
      <c r="F30" s="14">
        <v>0</v>
      </c>
      <c r="G30" s="14">
        <v>0</v>
      </c>
      <c r="H30" s="14">
        <v>0</v>
      </c>
      <c r="I30" s="14">
        <v>0</v>
      </c>
      <c r="J30" s="14">
        <v>216175.68000000002</v>
      </c>
      <c r="K30" s="14">
        <v>216175.68000000002</v>
      </c>
      <c r="L30" s="14">
        <v>216175.68000000002</v>
      </c>
      <c r="M30" s="14">
        <v>216175.68000000002</v>
      </c>
      <c r="N30" s="14">
        <v>317506.56000000006</v>
      </c>
      <c r="O30" s="14">
        <v>367460.31999999995</v>
      </c>
      <c r="P30" s="14">
        <v>367460.31999999995</v>
      </c>
      <c r="Q30" s="14">
        <v>367460.31999999995</v>
      </c>
      <c r="R30" s="14">
        <v>467460.31999999995</v>
      </c>
      <c r="S30" s="14">
        <v>467460.31999999995</v>
      </c>
      <c r="T30" s="14">
        <v>467460.31999999995</v>
      </c>
      <c r="U30" s="14">
        <v>366128.32</v>
      </c>
      <c r="V30" s="14">
        <v>366128.32</v>
      </c>
      <c r="W30" s="14">
        <v>366128.32</v>
      </c>
      <c r="X30" s="14">
        <v>366128.32</v>
      </c>
      <c r="Y30" s="14">
        <v>274955.32</v>
      </c>
    </row>
    <row r="31" spans="1:58" x14ac:dyDescent="0.25">
      <c r="A31" t="s">
        <v>36</v>
      </c>
      <c r="B31" s="2">
        <f>SUM($B32:B32)</f>
        <v>0</v>
      </c>
      <c r="C31" s="24">
        <f>SUM($B32:C32)</f>
        <v>0</v>
      </c>
      <c r="D31" s="24">
        <f>SUM($B32:D32)</f>
        <v>0</v>
      </c>
      <c r="E31" s="24">
        <f>SUM($B32:E32)</f>
        <v>0</v>
      </c>
      <c r="F31" s="24">
        <v>19335.82</v>
      </c>
      <c r="G31" s="24">
        <v>5572.58</v>
      </c>
      <c r="H31" s="24">
        <f>SUM($B32:H32)</f>
        <v>0</v>
      </c>
      <c r="I31" s="24">
        <f>SUM($B32:I32)</f>
        <v>0</v>
      </c>
      <c r="J31" s="24">
        <f>SUM($B32:J32)</f>
        <v>0</v>
      </c>
      <c r="K31" s="24">
        <f>SUM($B32:K32)</f>
        <v>0</v>
      </c>
      <c r="L31" s="24">
        <f>SUM($B32:L32)</f>
        <v>0</v>
      </c>
      <c r="M31" s="24">
        <f>SUM($B32:M32)</f>
        <v>0</v>
      </c>
      <c r="N31" s="24">
        <f>SUM($B32:N32)</f>
        <v>0</v>
      </c>
      <c r="O31" s="24">
        <f>SUM($B32:O32)</f>
        <v>0</v>
      </c>
      <c r="P31" s="24">
        <f>SUM($B32:P32)</f>
        <v>0</v>
      </c>
      <c r="Q31" s="24">
        <f>SUM($B32:Q32)</f>
        <v>0</v>
      </c>
      <c r="R31" s="24">
        <f>SUM($B32:R32)</f>
        <v>0</v>
      </c>
      <c r="S31" s="24">
        <f>SUM($B32:S32)</f>
        <v>0</v>
      </c>
      <c r="T31" s="24">
        <f>SUM($B32:T32)</f>
        <v>0</v>
      </c>
      <c r="U31" s="24">
        <f>SUM($B32:U32)</f>
        <v>0</v>
      </c>
      <c r="V31" s="24">
        <f>SUM($B32:V32)</f>
        <v>0</v>
      </c>
      <c r="W31" s="24">
        <f>SUM($B32:W32)</f>
        <v>0</v>
      </c>
      <c r="X31" s="24">
        <f>SUM($B32:X32)</f>
        <v>0</v>
      </c>
      <c r="Y31" s="24">
        <f>SUM($B32:Y32)</f>
        <v>0</v>
      </c>
    </row>
    <row r="32" spans="1:58" ht="30" x14ac:dyDescent="0.25">
      <c r="A32" s="18" t="s">
        <v>37</v>
      </c>
      <c r="B32" s="16">
        <v>0</v>
      </c>
      <c r="C32" s="26">
        <v>0</v>
      </c>
      <c r="D32" s="26">
        <v>0</v>
      </c>
      <c r="E32" s="47">
        <v>0</v>
      </c>
      <c r="F32" s="47">
        <v>0</v>
      </c>
      <c r="G32" s="26">
        <v>0</v>
      </c>
      <c r="H32" s="26">
        <v>0</v>
      </c>
      <c r="I32" s="26">
        <v>0</v>
      </c>
      <c r="J32" s="26">
        <v>0</v>
      </c>
      <c r="K32" s="26"/>
      <c r="L32" s="26"/>
      <c r="M32" s="26"/>
      <c r="N32" s="26"/>
      <c r="O32" s="26"/>
      <c r="P32" s="26"/>
      <c r="Q32" s="26"/>
      <c r="R32" s="26"/>
      <c r="S32" s="26"/>
      <c r="T32" s="26"/>
      <c r="U32" s="26"/>
      <c r="V32" s="26"/>
      <c r="W32" s="26"/>
      <c r="X32" s="26"/>
      <c r="Y32" s="26"/>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x14ac:dyDescent="0.25">
      <c r="N33" s="50"/>
      <c r="O33" s="50"/>
      <c r="P33" s="50"/>
      <c r="Q33" s="50"/>
      <c r="R33" s="50"/>
      <c r="S33" s="50"/>
      <c r="T33" s="50"/>
      <c r="U33" s="50"/>
      <c r="V33" s="50"/>
      <c r="W33" s="50"/>
      <c r="X33" s="50"/>
      <c r="Y33" s="50"/>
    </row>
    <row r="34" spans="7:25" x14ac:dyDescent="0.25">
      <c r="G34" s="41"/>
    </row>
    <row r="35" spans="7:25" x14ac:dyDescent="0.25">
      <c r="G35" s="41"/>
      <c r="H35" s="2"/>
    </row>
    <row r="36" spans="7:25" x14ac:dyDescent="0.25">
      <c r="G36" s="41"/>
      <c r="V36" s="2"/>
    </row>
    <row r="37" spans="7:25" x14ac:dyDescent="0.25">
      <c r="G37" s="43"/>
      <c r="V37" s="2"/>
    </row>
    <row r="38" spans="7:25" x14ac:dyDescent="0.25">
      <c r="G38" s="43"/>
      <c r="H38" s="44"/>
      <c r="V38" s="2"/>
    </row>
    <row r="39" spans="7:25" x14ac:dyDescent="0.25">
      <c r="G39" s="44"/>
    </row>
    <row r="52" spans="1:25" ht="30" x14ac:dyDescent="0.25">
      <c r="B52" s="48" t="s">
        <v>1</v>
      </c>
      <c r="C52" s="49" t="s">
        <v>2</v>
      </c>
      <c r="D52" s="49" t="s">
        <v>3</v>
      </c>
      <c r="E52" s="49" t="s">
        <v>4</v>
      </c>
      <c r="F52" s="49" t="s">
        <v>5</v>
      </c>
      <c r="G52" s="49" t="s">
        <v>6</v>
      </c>
      <c r="H52" s="49" t="s">
        <v>7</v>
      </c>
      <c r="I52" s="49" t="s">
        <v>8</v>
      </c>
      <c r="J52" s="49" t="s">
        <v>136</v>
      </c>
    </row>
    <row r="53" spans="1:25" x14ac:dyDescent="0.25">
      <c r="A53" s="3" t="s">
        <v>39</v>
      </c>
      <c r="B53" s="12" t="s">
        <v>10</v>
      </c>
      <c r="C53" s="12" t="s">
        <v>11</v>
      </c>
      <c r="D53" s="12" t="s">
        <v>12</v>
      </c>
      <c r="E53" s="12" t="s">
        <v>13</v>
      </c>
      <c r="F53" s="12" t="s">
        <v>14</v>
      </c>
      <c r="G53" s="12" t="s">
        <v>15</v>
      </c>
      <c r="H53" s="12" t="s">
        <v>16</v>
      </c>
      <c r="I53" s="12" t="s">
        <v>17</v>
      </c>
      <c r="J53" s="12" t="s">
        <v>18</v>
      </c>
      <c r="K53" s="12" t="s">
        <v>19</v>
      </c>
      <c r="L53" s="12" t="s">
        <v>20</v>
      </c>
      <c r="M53" s="12" t="s">
        <v>21</v>
      </c>
      <c r="N53" s="12" t="s">
        <v>22</v>
      </c>
      <c r="O53" s="12" t="s">
        <v>23</v>
      </c>
      <c r="P53" s="12" t="s">
        <v>24</v>
      </c>
      <c r="Q53" s="12" t="s">
        <v>25</v>
      </c>
      <c r="R53" s="12" t="s">
        <v>26</v>
      </c>
      <c r="S53" s="12" t="s">
        <v>27</v>
      </c>
      <c r="T53" s="12" t="s">
        <v>28</v>
      </c>
      <c r="U53" s="12" t="s">
        <v>29</v>
      </c>
      <c r="V53" s="12" t="s">
        <v>30</v>
      </c>
      <c r="W53" s="12" t="s">
        <v>31</v>
      </c>
      <c r="X53" s="12" t="s">
        <v>32</v>
      </c>
      <c r="Y53" s="12" t="s">
        <v>33</v>
      </c>
    </row>
    <row r="54" spans="1:25" x14ac:dyDescent="0.25">
      <c r="A54" t="s">
        <v>34</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14799384</v>
      </c>
      <c r="N54" s="2">
        <f>SUM($B55:N55)</f>
        <v>16279322</v>
      </c>
      <c r="O54" s="2">
        <f>SUM($B55:O55)</f>
        <v>17759260</v>
      </c>
      <c r="P54" s="2">
        <f>SUM($B55:P55)</f>
        <v>19239198</v>
      </c>
      <c r="Q54" s="2">
        <f>SUM($B55:Q55)</f>
        <v>20719136</v>
      </c>
      <c r="R54" s="2">
        <f>SUM($B55:R55)</f>
        <v>22199074</v>
      </c>
      <c r="S54" s="2">
        <f>SUM($B55:S55)</f>
        <v>23679012</v>
      </c>
      <c r="T54" s="2">
        <f>SUM($B55:T55)</f>
        <v>25158950</v>
      </c>
      <c r="U54" s="2">
        <f>SUM($B55:U55)</f>
        <v>26638888</v>
      </c>
      <c r="V54" s="2">
        <f>SUM($B55:V55)</f>
        <v>28118826</v>
      </c>
      <c r="W54" s="2">
        <f>SUM($B55:W55)</f>
        <v>29598764</v>
      </c>
      <c r="X54" s="2">
        <f>SUM($B55:X55)</f>
        <v>31078702</v>
      </c>
      <c r="Y54" s="2">
        <f>SUM($B55:Y55)</f>
        <v>32558640</v>
      </c>
    </row>
    <row r="55" spans="1:25" x14ac:dyDescent="0.25">
      <c r="A55" t="s">
        <v>35</v>
      </c>
      <c r="B55" s="16">
        <v>0</v>
      </c>
      <c r="C55" s="14">
        <v>0</v>
      </c>
      <c r="D55" s="14">
        <v>1479939</v>
      </c>
      <c r="E55" s="14">
        <v>1479939</v>
      </c>
      <c r="F55" s="14">
        <v>1479939</v>
      </c>
      <c r="G55" s="14">
        <v>1479939</v>
      </c>
      <c r="H55" s="14">
        <v>1479938</v>
      </c>
      <c r="I55" s="14">
        <v>1479938</v>
      </c>
      <c r="J55" s="14">
        <v>1479938</v>
      </c>
      <c r="K55" s="14">
        <v>1479938</v>
      </c>
      <c r="L55" s="14">
        <v>1479938</v>
      </c>
      <c r="M55" s="14">
        <v>1479938</v>
      </c>
      <c r="N55" s="14">
        <v>1479938</v>
      </c>
      <c r="O55" s="14">
        <v>1479938</v>
      </c>
      <c r="P55" s="14">
        <v>1479938</v>
      </c>
      <c r="Q55" s="14">
        <v>1479938</v>
      </c>
      <c r="R55" s="14">
        <v>1479938</v>
      </c>
      <c r="S55" s="14">
        <v>1479938</v>
      </c>
      <c r="T55" s="14">
        <v>1479938</v>
      </c>
      <c r="U55" s="14">
        <v>1479938</v>
      </c>
      <c r="V55" s="14">
        <v>1479938</v>
      </c>
      <c r="W55" s="14">
        <v>1479938</v>
      </c>
      <c r="X55" s="14">
        <v>1479938</v>
      </c>
      <c r="Y55" s="14">
        <v>1479938</v>
      </c>
    </row>
    <row r="56" spans="1:25" x14ac:dyDescent="0.25">
      <c r="A56" t="s">
        <v>36</v>
      </c>
      <c r="B56" s="2">
        <f>SUM($B57:B57)</f>
        <v>0</v>
      </c>
      <c r="C56" s="24">
        <v>37790</v>
      </c>
      <c r="D56" s="24">
        <v>1037297.32</v>
      </c>
      <c r="E56" s="24">
        <v>590898.64</v>
      </c>
      <c r="F56" s="24">
        <v>1264108.6000000001</v>
      </c>
      <c r="G56" s="24">
        <v>1169764.43</v>
      </c>
      <c r="H56" s="24">
        <f>SUM($B57:H57)</f>
        <v>4122278.85</v>
      </c>
      <c r="I56" s="24">
        <f>SUM($B57:I57)</f>
        <v>5341227.8499999996</v>
      </c>
      <c r="J56" s="24">
        <f>SUM($B57:J57)</f>
        <v>7494872.1199999992</v>
      </c>
      <c r="K56" s="24">
        <f>SUM($B57:K57)</f>
        <v>7494872.1199999992</v>
      </c>
      <c r="L56" s="24">
        <f>SUM($B57:L57)</f>
        <v>7494872.1199999992</v>
      </c>
      <c r="M56" s="24">
        <f>SUM($B57:M57)</f>
        <v>7494872.1199999992</v>
      </c>
      <c r="N56" s="24">
        <f>SUM($B57:N57)</f>
        <v>7494872.1199999992</v>
      </c>
      <c r="O56" s="24">
        <f>SUM($B57:O57)</f>
        <v>7494872.1199999992</v>
      </c>
      <c r="P56" s="24">
        <f>SUM($B57:P57)</f>
        <v>7494872.1199999992</v>
      </c>
      <c r="Q56" s="24">
        <f>SUM($B57:Q57)</f>
        <v>7494872.1199999992</v>
      </c>
      <c r="R56" s="24">
        <f>SUM($B57:R57)</f>
        <v>7494872.1199999992</v>
      </c>
      <c r="S56" s="24">
        <f>SUM($B57:S57)</f>
        <v>7494872.1199999992</v>
      </c>
      <c r="T56" s="24">
        <f>SUM($B57:T57)</f>
        <v>7494872.1199999992</v>
      </c>
      <c r="U56" s="24">
        <f>SUM($B57:U57)</f>
        <v>7494872.1199999992</v>
      </c>
      <c r="V56" s="24">
        <f>SUM($B57:V57)</f>
        <v>7494872.1199999992</v>
      </c>
      <c r="W56" s="24">
        <f>SUM($B57:W57)</f>
        <v>7494872.1199999992</v>
      </c>
      <c r="X56" s="24">
        <f>SUM($B57:X57)</f>
        <v>7494872.1199999992</v>
      </c>
      <c r="Y56" s="24">
        <f>SUM($B57:Y57)</f>
        <v>7494872.1199999992</v>
      </c>
    </row>
    <row r="57" spans="1:25" ht="30" x14ac:dyDescent="0.25">
      <c r="A57" s="18" t="s">
        <v>37</v>
      </c>
      <c r="B57" s="16">
        <v>0</v>
      </c>
      <c r="C57" s="25"/>
      <c r="D57" s="25">
        <v>0</v>
      </c>
      <c r="E57" s="25">
        <v>461139.44</v>
      </c>
      <c r="F57" s="25">
        <v>1416992.77</v>
      </c>
      <c r="G57" s="51">
        <v>779139.68</v>
      </c>
      <c r="H57" s="51">
        <v>1465006.96</v>
      </c>
      <c r="I57" s="25">
        <v>1218949</v>
      </c>
      <c r="J57" s="25">
        <v>2153644.27</v>
      </c>
      <c r="K57" s="25"/>
      <c r="L57" s="24"/>
      <c r="M57" s="24"/>
      <c r="N57" s="24"/>
      <c r="O57" s="24"/>
      <c r="P57" s="24"/>
      <c r="Q57" s="24"/>
      <c r="R57" s="24"/>
      <c r="S57" s="24"/>
      <c r="T57" s="24"/>
      <c r="U57" s="24"/>
      <c r="V57" s="24"/>
      <c r="W57" s="24"/>
      <c r="X57" s="24"/>
      <c r="Y57" s="24"/>
    </row>
    <row r="58" spans="1:25" x14ac:dyDescent="0.25">
      <c r="G58" s="41"/>
    </row>
    <row r="59" spans="1:25" x14ac:dyDescent="0.25">
      <c r="G59" s="42"/>
    </row>
    <row r="60" spans="1:25" x14ac:dyDescent="0.25">
      <c r="G60" s="42"/>
    </row>
    <row r="61" spans="1:25" x14ac:dyDescent="0.25">
      <c r="G61" s="42"/>
    </row>
    <row r="62" spans="1:25" x14ac:dyDescent="0.25">
      <c r="H62" s="2"/>
    </row>
    <row r="67" spans="1:25" x14ac:dyDescent="0.25">
      <c r="I67" s="2"/>
    </row>
    <row r="79" spans="1:25" ht="30" x14ac:dyDescent="0.25">
      <c r="B79" s="48" t="s">
        <v>1</v>
      </c>
      <c r="C79" s="49" t="s">
        <v>2</v>
      </c>
      <c r="D79" s="49" t="s">
        <v>3</v>
      </c>
      <c r="E79" s="49" t="s">
        <v>4</v>
      </c>
      <c r="F79" s="49" t="s">
        <v>5</v>
      </c>
      <c r="G79" s="49" t="s">
        <v>6</v>
      </c>
      <c r="H79" s="49" t="s">
        <v>7</v>
      </c>
      <c r="I79" s="49" t="s">
        <v>8</v>
      </c>
      <c r="J79" s="49" t="s">
        <v>136</v>
      </c>
    </row>
    <row r="80" spans="1:25" x14ac:dyDescent="0.25">
      <c r="A80" s="3" t="s">
        <v>40</v>
      </c>
      <c r="B80" s="12" t="s">
        <v>10</v>
      </c>
      <c r="C80" s="12" t="s">
        <v>11</v>
      </c>
      <c r="D80" s="12" t="s">
        <v>12</v>
      </c>
      <c r="E80" s="12" t="s">
        <v>13</v>
      </c>
      <c r="F80" s="12" t="s">
        <v>14</v>
      </c>
      <c r="G80" s="12" t="s">
        <v>15</v>
      </c>
      <c r="H80" s="12" t="s">
        <v>16</v>
      </c>
      <c r="I80" s="12" t="s">
        <v>17</v>
      </c>
      <c r="J80" s="12" t="s">
        <v>18</v>
      </c>
      <c r="K80" s="12" t="s">
        <v>19</v>
      </c>
      <c r="L80" s="12" t="s">
        <v>20</v>
      </c>
      <c r="M80" s="12" t="s">
        <v>21</v>
      </c>
      <c r="N80" s="12" t="s">
        <v>22</v>
      </c>
      <c r="O80" s="12" t="s">
        <v>23</v>
      </c>
      <c r="P80" s="12" t="s">
        <v>24</v>
      </c>
      <c r="Q80" s="12" t="s">
        <v>25</v>
      </c>
      <c r="R80" s="12" t="s">
        <v>26</v>
      </c>
      <c r="S80" s="12" t="s">
        <v>27</v>
      </c>
      <c r="T80" s="12" t="s">
        <v>28</v>
      </c>
      <c r="U80" s="12" t="s">
        <v>29</v>
      </c>
      <c r="V80" s="12" t="s">
        <v>30</v>
      </c>
      <c r="W80" s="12" t="s">
        <v>31</v>
      </c>
      <c r="X80" s="12" t="s">
        <v>32</v>
      </c>
      <c r="Y80" s="12" t="s">
        <v>33</v>
      </c>
    </row>
    <row r="81" spans="1:25" x14ac:dyDescent="0.25">
      <c r="A81" t="s">
        <v>34</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144608813.68000001</v>
      </c>
      <c r="K81" s="2">
        <f>SUM($B82:K82)</f>
        <v>180898482.36000001</v>
      </c>
      <c r="L81" s="2">
        <f>SUM($B82:L82)</f>
        <v>217188151.04000002</v>
      </c>
      <c r="M81" s="2">
        <f>SUM($B82:M82)</f>
        <v>253477819.72000003</v>
      </c>
      <c r="N81" s="2">
        <f>SUM($B82:N82)</f>
        <v>302481427.28000003</v>
      </c>
      <c r="O81" s="2">
        <f>SUM($B82:O82)</f>
        <v>351534989.60000002</v>
      </c>
      <c r="P81" s="2">
        <f>SUM($B82:P82)</f>
        <v>383142519.92000002</v>
      </c>
      <c r="Q81" s="2">
        <f>SUM($B82:Q82)</f>
        <v>414750050.24000001</v>
      </c>
      <c r="R81" s="2">
        <f>SUM($B82:R82)</f>
        <v>446457580.56</v>
      </c>
      <c r="S81" s="2">
        <f>SUM($B82:S82)</f>
        <v>478165110.88</v>
      </c>
      <c r="T81" s="2">
        <f>SUM($B82:T82)</f>
        <v>494949931.19999999</v>
      </c>
      <c r="U81" s="2">
        <f>SUM($B82:U82)</f>
        <v>510548131.51999998</v>
      </c>
      <c r="V81" s="2">
        <f>SUM($B82:V82)</f>
        <v>523359551.83999997</v>
      </c>
      <c r="W81" s="2">
        <f>SUM($B82:W82)</f>
        <v>535244532.15999997</v>
      </c>
      <c r="X81" s="2">
        <f>SUM($B82:X82)</f>
        <v>538989852.48000002</v>
      </c>
      <c r="Y81" s="2">
        <f>SUM($B82:Y82)</f>
        <v>542643999.80000007</v>
      </c>
    </row>
    <row r="82" spans="1:25" x14ac:dyDescent="0.25">
      <c r="A82" t="s">
        <v>35</v>
      </c>
      <c r="B82" s="16">
        <f>SUM(B55,B30,B4)</f>
        <v>0</v>
      </c>
      <c r="C82" s="15">
        <f t="shared" ref="C82:Y82" si="0">C4+C30+C55</f>
        <v>1813966</v>
      </c>
      <c r="D82" s="15">
        <f t="shared" si="0"/>
        <v>5363735</v>
      </c>
      <c r="E82" s="15">
        <f t="shared" si="0"/>
        <v>7629904.333333333</v>
      </c>
      <c r="F82" s="15">
        <f t="shared" si="0"/>
        <v>7629904.333333333</v>
      </c>
      <c r="G82" s="15">
        <f t="shared" si="0"/>
        <v>13734649.333333334</v>
      </c>
      <c r="H82" s="15">
        <f t="shared" si="0"/>
        <v>36073493</v>
      </c>
      <c r="I82" s="15">
        <f t="shared" si="0"/>
        <v>36073493</v>
      </c>
      <c r="J82" s="15">
        <f t="shared" si="0"/>
        <v>36289668.68</v>
      </c>
      <c r="K82" s="15">
        <f t="shared" si="0"/>
        <v>36289668.68</v>
      </c>
      <c r="L82" s="15">
        <f t="shared" si="0"/>
        <v>36289668.68</v>
      </c>
      <c r="M82" s="15">
        <f t="shared" si="0"/>
        <v>36289668.68</v>
      </c>
      <c r="N82" s="15">
        <f t="shared" si="0"/>
        <v>49003607.560000002</v>
      </c>
      <c r="O82" s="15">
        <f t="shared" si="0"/>
        <v>49053562.32</v>
      </c>
      <c r="P82" s="15">
        <f t="shared" si="0"/>
        <v>31607530.32</v>
      </c>
      <c r="Q82" s="15">
        <f t="shared" si="0"/>
        <v>31607530.32</v>
      </c>
      <c r="R82" s="15">
        <f t="shared" si="0"/>
        <v>31707530.32</v>
      </c>
      <c r="S82" s="15">
        <f t="shared" si="0"/>
        <v>31707530.32</v>
      </c>
      <c r="T82" s="15">
        <f t="shared" si="0"/>
        <v>16784820.32</v>
      </c>
      <c r="U82" s="15">
        <f t="shared" si="0"/>
        <v>15598200.32</v>
      </c>
      <c r="V82" s="15">
        <f t="shared" si="0"/>
        <v>12811420.32</v>
      </c>
      <c r="W82" s="15">
        <f t="shared" si="0"/>
        <v>11884980.32</v>
      </c>
      <c r="X82" s="15">
        <f t="shared" si="0"/>
        <v>3745320.32</v>
      </c>
      <c r="Y82" s="15">
        <f t="shared" si="0"/>
        <v>3654147.32</v>
      </c>
    </row>
    <row r="83" spans="1:25" x14ac:dyDescent="0.25">
      <c r="A83" t="s">
        <v>36</v>
      </c>
      <c r="B83" s="2">
        <f>SUM($B84:B84)</f>
        <v>0</v>
      </c>
      <c r="C83" s="24">
        <f>C5+C31+C56</f>
        <v>37790</v>
      </c>
      <c r="D83" s="24">
        <f>D5+D31+D56</f>
        <v>1037297.32</v>
      </c>
      <c r="E83" s="24">
        <f>E5+E31+E56</f>
        <v>1975130.0100000002</v>
      </c>
      <c r="F83" s="24">
        <f>F5+F31+F56</f>
        <v>4693993.62</v>
      </c>
      <c r="G83" s="24">
        <f>G5+G31+G56</f>
        <v>14971549.23</v>
      </c>
      <c r="H83" s="24">
        <f>SUM($B84:H84)</f>
        <v>37226382.920000002</v>
      </c>
      <c r="I83" s="24">
        <f>SUM($B84:I84)</f>
        <v>44439532.840000004</v>
      </c>
      <c r="J83" s="24">
        <f>SUM($B84:J84)</f>
        <v>66854885.609999999</v>
      </c>
      <c r="K83" s="24">
        <f>SUM($B84:K84)</f>
        <v>66854885.609999999</v>
      </c>
      <c r="L83" s="24">
        <f>SUM($B84:L84)</f>
        <v>66854885.609999999</v>
      </c>
      <c r="M83" s="24">
        <f>SUM($B84:M84)</f>
        <v>66854885.609999999</v>
      </c>
      <c r="N83" s="24">
        <f>SUM($B84:N84)</f>
        <v>66854885.609999999</v>
      </c>
      <c r="O83" s="24">
        <f>SUM($B84:O84)</f>
        <v>66854885.609999999</v>
      </c>
      <c r="P83" s="24">
        <f>SUM($B84:P84)</f>
        <v>66854885.609999999</v>
      </c>
      <c r="Q83" s="24">
        <f>SUM($B84:Q84)</f>
        <v>66854885.609999999</v>
      </c>
      <c r="R83" s="24">
        <f>SUM($B84:R84)</f>
        <v>66854885.609999999</v>
      </c>
      <c r="S83" s="24">
        <f>SUM($B84:S84)</f>
        <v>66854885.609999999</v>
      </c>
      <c r="T83" s="24">
        <f>SUM($B84:T84)</f>
        <v>66854885.609999999</v>
      </c>
      <c r="U83" s="24">
        <f>SUM($B84:U84)</f>
        <v>66854885.609999999</v>
      </c>
      <c r="V83" s="24">
        <f>SUM($B84:V84)</f>
        <v>66854885.609999999</v>
      </c>
      <c r="W83" s="24">
        <f>SUM($B84:W84)</f>
        <v>66854885.609999999</v>
      </c>
      <c r="X83" s="24">
        <f>SUM($B84:X84)</f>
        <v>66854885.609999999</v>
      </c>
      <c r="Y83" s="24">
        <f>SUM($B84:Y84)</f>
        <v>66854885.609999999</v>
      </c>
    </row>
    <row r="84" spans="1:25" ht="30" x14ac:dyDescent="0.25">
      <c r="A84" s="18" t="s">
        <v>37</v>
      </c>
      <c r="B84" s="13">
        <v>0</v>
      </c>
      <c r="C84" s="15">
        <f>SUM(C57,C32,C6)</f>
        <v>0</v>
      </c>
      <c r="D84" s="15">
        <f>SUM(D57,D32,D6)</f>
        <v>0</v>
      </c>
      <c r="E84" s="15">
        <v>1836525.29</v>
      </c>
      <c r="F84" s="15">
        <v>17935781.440000001</v>
      </c>
      <c r="G84" s="15">
        <f t="shared" ref="G84:H84" si="1">SUM(G57,G32,G6)</f>
        <v>4436095.6899999995</v>
      </c>
      <c r="H84" s="15">
        <f t="shared" si="1"/>
        <v>13017980.5</v>
      </c>
      <c r="I84" s="15">
        <f t="shared" ref="I84:Y84" si="2">SUM(I57,I32,I6)</f>
        <v>7213149.9199999999</v>
      </c>
      <c r="J84" s="15">
        <f t="shared" si="2"/>
        <v>22415352.77</v>
      </c>
      <c r="K84" s="15">
        <f t="shared" si="2"/>
        <v>0</v>
      </c>
      <c r="L84" s="15">
        <f t="shared" si="2"/>
        <v>0</v>
      </c>
      <c r="M84" s="15">
        <f t="shared" si="2"/>
        <v>0</v>
      </c>
      <c r="N84" s="15">
        <f t="shared" si="2"/>
        <v>0</v>
      </c>
      <c r="O84" s="15">
        <f t="shared" si="2"/>
        <v>0</v>
      </c>
      <c r="P84" s="15">
        <f t="shared" si="2"/>
        <v>0</v>
      </c>
      <c r="Q84" s="15">
        <f t="shared" si="2"/>
        <v>0</v>
      </c>
      <c r="R84" s="15">
        <f t="shared" si="2"/>
        <v>0</v>
      </c>
      <c r="S84" s="15">
        <f t="shared" si="2"/>
        <v>0</v>
      </c>
      <c r="T84" s="15">
        <f t="shared" si="2"/>
        <v>0</v>
      </c>
      <c r="U84" s="15">
        <f t="shared" si="2"/>
        <v>0</v>
      </c>
      <c r="V84" s="15">
        <f t="shared" si="2"/>
        <v>0</v>
      </c>
      <c r="W84" s="15">
        <f t="shared" si="2"/>
        <v>0</v>
      </c>
      <c r="X84" s="15">
        <f t="shared" si="2"/>
        <v>0</v>
      </c>
      <c r="Y84" s="15">
        <f t="shared" si="2"/>
        <v>0</v>
      </c>
    </row>
    <row r="87" spans="1:25" x14ac:dyDescent="0.25">
      <c r="I87" s="2"/>
    </row>
  </sheetData>
  <phoneticPr fontId="7" type="noConversion"/>
  <pageMargins left="0.25" right="0.25" top="0.75" bottom="0.75" header="0.3" footer="0.3"/>
  <pageSetup paperSize="5" scale="41"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Y122"/>
  <sheetViews>
    <sheetView view="pageBreakPreview" zoomScaleNormal="100" zoomScaleSheetLayoutView="100" workbookViewId="0">
      <selection activeCell="J99" sqref="J99"/>
    </sheetView>
  </sheetViews>
  <sheetFormatPr defaultRowHeight="15" x14ac:dyDescent="0.25"/>
  <cols>
    <col min="1" max="1" width="61.8554687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5" width="16.42578125" customWidth="1"/>
  </cols>
  <sheetData>
    <row r="1" spans="1:25" ht="30" x14ac:dyDescent="0.25">
      <c r="B1" s="48" t="s">
        <v>1</v>
      </c>
      <c r="C1" s="48" t="s">
        <v>1</v>
      </c>
      <c r="D1" s="49" t="s">
        <v>3</v>
      </c>
      <c r="E1" s="49" t="s">
        <v>4</v>
      </c>
      <c r="F1" s="49" t="s">
        <v>5</v>
      </c>
      <c r="G1" s="49" t="s">
        <v>6</v>
      </c>
      <c r="H1" s="49" t="s">
        <v>7</v>
      </c>
      <c r="I1" s="52" t="s">
        <v>41</v>
      </c>
      <c r="J1" s="52" t="s">
        <v>135</v>
      </c>
    </row>
    <row r="2" spans="1:25" x14ac:dyDescent="0.25">
      <c r="A2" s="3" t="s">
        <v>42</v>
      </c>
      <c r="B2" s="12" t="s">
        <v>10</v>
      </c>
      <c r="C2" s="12" t="s">
        <v>11</v>
      </c>
      <c r="D2" s="12" t="s">
        <v>12</v>
      </c>
      <c r="E2" s="12" t="s">
        <v>13</v>
      </c>
      <c r="F2" s="12" t="s">
        <v>14</v>
      </c>
      <c r="G2" s="12" t="s">
        <v>15</v>
      </c>
      <c r="H2" s="12" t="s">
        <v>16</v>
      </c>
      <c r="I2" s="12" t="s">
        <v>17</v>
      </c>
      <c r="J2" s="12" t="s">
        <v>18</v>
      </c>
      <c r="K2" s="12" t="s">
        <v>19</v>
      </c>
      <c r="L2" s="12" t="s">
        <v>20</v>
      </c>
      <c r="M2" s="12" t="s">
        <v>21</v>
      </c>
      <c r="N2" s="12" t="s">
        <v>22</v>
      </c>
      <c r="O2" s="12" t="s">
        <v>23</v>
      </c>
      <c r="P2" s="12" t="s">
        <v>24</v>
      </c>
      <c r="Q2" s="12" t="s">
        <v>25</v>
      </c>
      <c r="R2" s="12" t="s">
        <v>26</v>
      </c>
      <c r="S2" s="12" t="s">
        <v>27</v>
      </c>
      <c r="T2" s="12" t="s">
        <v>28</v>
      </c>
      <c r="U2" s="12" t="s">
        <v>29</v>
      </c>
      <c r="V2" s="12" t="s">
        <v>30</v>
      </c>
      <c r="W2" s="12" t="s">
        <v>31</v>
      </c>
      <c r="X2" s="12" t="s">
        <v>32</v>
      </c>
      <c r="Y2" s="12" t="s">
        <v>33</v>
      </c>
    </row>
    <row r="3" spans="1:25" x14ac:dyDescent="0.25">
      <c r="A3" s="6" t="s">
        <v>43</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192</v>
      </c>
      <c r="S3">
        <f>SUM($B4:S4)</f>
        <v>216</v>
      </c>
      <c r="T3">
        <f>SUM($B4:T4)</f>
        <v>240</v>
      </c>
      <c r="U3">
        <f>SUM($B4:U4)</f>
        <v>260</v>
      </c>
      <c r="V3">
        <f>SUM($B4:V4)</f>
        <v>260</v>
      </c>
      <c r="W3">
        <f>SUM($B4:W4)</f>
        <v>260</v>
      </c>
      <c r="X3">
        <f>SUM($B4:X4)</f>
        <v>260</v>
      </c>
      <c r="Y3">
        <f>SUM($B4:Y4)</f>
        <v>260</v>
      </c>
    </row>
    <row r="4" spans="1:25" x14ac:dyDescent="0.25">
      <c r="A4" s="4" t="s">
        <v>44</v>
      </c>
      <c r="B4">
        <v>0</v>
      </c>
      <c r="C4" s="7">
        <v>0</v>
      </c>
      <c r="D4" s="7">
        <v>0</v>
      </c>
      <c r="E4" s="7">
        <v>0</v>
      </c>
      <c r="F4" s="7">
        <v>0</v>
      </c>
      <c r="G4" s="7">
        <v>0</v>
      </c>
      <c r="H4" s="7">
        <v>0</v>
      </c>
      <c r="I4" s="7">
        <v>0</v>
      </c>
      <c r="J4" s="7">
        <v>0</v>
      </c>
      <c r="K4" s="7">
        <v>24</v>
      </c>
      <c r="L4" s="7">
        <v>24</v>
      </c>
      <c r="M4" s="7">
        <v>24</v>
      </c>
      <c r="N4" s="7">
        <v>24</v>
      </c>
      <c r="O4" s="7">
        <v>24</v>
      </c>
      <c r="P4" s="7">
        <v>24</v>
      </c>
      <c r="Q4" s="7">
        <v>24</v>
      </c>
      <c r="R4" s="7">
        <v>24</v>
      </c>
      <c r="S4" s="7">
        <v>24</v>
      </c>
      <c r="T4" s="7">
        <v>24</v>
      </c>
      <c r="U4" s="7">
        <v>20</v>
      </c>
      <c r="V4" s="7">
        <v>0</v>
      </c>
      <c r="W4" s="7">
        <v>0</v>
      </c>
      <c r="X4" s="7">
        <v>0</v>
      </c>
      <c r="Y4" s="7">
        <v>0</v>
      </c>
    </row>
    <row r="5" spans="1:25" x14ac:dyDescent="0.25">
      <c r="A5" s="4" t="s">
        <v>45</v>
      </c>
      <c r="B5">
        <f>SUM($B6:B6)</f>
        <v>0</v>
      </c>
      <c r="C5" s="17">
        <f>SUM($B6:C6)</f>
        <v>0</v>
      </c>
      <c r="D5" s="17">
        <f>SUM($B6:D6)</f>
        <v>0</v>
      </c>
      <c r="E5" s="17">
        <f>SUM($B6:E6)</f>
        <v>0</v>
      </c>
      <c r="F5" s="17">
        <f>SUM($B6:F6)</f>
        <v>0</v>
      </c>
      <c r="G5" s="17">
        <f>SUM($B6:G6)</f>
        <v>0</v>
      </c>
      <c r="H5" s="17">
        <f>SUM($B6:H6)</f>
        <v>0</v>
      </c>
      <c r="I5" s="17">
        <f>SUM($B6:I6)</f>
        <v>0</v>
      </c>
      <c r="J5" s="17">
        <f>SUM($B6:J6)</f>
        <v>0</v>
      </c>
      <c r="K5" s="17">
        <f>SUM($B6:K6)</f>
        <v>0</v>
      </c>
      <c r="L5" s="17">
        <f>SUM($B6:L6)</f>
        <v>0</v>
      </c>
      <c r="M5" s="17">
        <f>SUM($B6:M6)</f>
        <v>0</v>
      </c>
      <c r="N5" s="17">
        <f>SUM($B6:N6)</f>
        <v>0</v>
      </c>
      <c r="O5" s="17">
        <f>SUM($B6:O6)</f>
        <v>0</v>
      </c>
      <c r="P5" s="17">
        <f>SUM($B6:P6)</f>
        <v>0</v>
      </c>
      <c r="Q5" s="17">
        <f>SUM($B6:Q6)</f>
        <v>0</v>
      </c>
      <c r="R5" s="17">
        <f>SUM($B6:R6)</f>
        <v>0</v>
      </c>
      <c r="S5" s="17">
        <f>SUM($B6:S6)</f>
        <v>0</v>
      </c>
      <c r="T5" s="17">
        <f>SUM($B6:T6)</f>
        <v>0</v>
      </c>
      <c r="U5" s="17">
        <f>SUM($B6:U6)</f>
        <v>0</v>
      </c>
      <c r="V5" s="17">
        <f>SUM($B6:V6)</f>
        <v>0</v>
      </c>
      <c r="W5" s="17">
        <f>SUM($B6:W6)</f>
        <v>0</v>
      </c>
      <c r="X5" s="17">
        <f>SUM($B6:X6)</f>
        <v>0</v>
      </c>
      <c r="Y5" s="17">
        <f>SUM($B6:Y6)</f>
        <v>0</v>
      </c>
    </row>
    <row r="6" spans="1:25" x14ac:dyDescent="0.25">
      <c r="A6" s="4" t="s">
        <v>46</v>
      </c>
      <c r="B6">
        <v>0</v>
      </c>
      <c r="C6" s="17">
        <v>0</v>
      </c>
      <c r="D6" s="17">
        <v>0</v>
      </c>
      <c r="E6" s="17">
        <v>0</v>
      </c>
      <c r="F6" s="17">
        <v>0</v>
      </c>
      <c r="G6" s="17">
        <v>0</v>
      </c>
      <c r="H6" s="17">
        <v>0</v>
      </c>
      <c r="I6" s="17">
        <v>0</v>
      </c>
      <c r="J6" s="17">
        <v>0</v>
      </c>
      <c r="K6" s="17"/>
      <c r="L6" s="17"/>
      <c r="M6" s="17"/>
      <c r="N6" s="17"/>
      <c r="O6" s="17"/>
      <c r="P6" s="17"/>
      <c r="Q6" s="17"/>
      <c r="R6" s="17"/>
      <c r="S6" s="17"/>
      <c r="T6" s="17"/>
      <c r="U6" s="17"/>
      <c r="V6" s="17"/>
      <c r="W6" s="17"/>
      <c r="X6" s="17"/>
      <c r="Y6" s="17"/>
    </row>
    <row r="28" spans="1:25" x14ac:dyDescent="0.25">
      <c r="A28" s="3" t="s">
        <v>47</v>
      </c>
      <c r="B28" s="12" t="s">
        <v>10</v>
      </c>
      <c r="C28" s="12" t="s">
        <v>11</v>
      </c>
      <c r="D28" s="12" t="s">
        <v>12</v>
      </c>
      <c r="E28" s="12" t="s">
        <v>13</v>
      </c>
      <c r="F28" s="12" t="s">
        <v>14</v>
      </c>
      <c r="G28" s="12" t="s">
        <v>15</v>
      </c>
      <c r="H28" s="12" t="s">
        <v>16</v>
      </c>
      <c r="I28" s="12" t="s">
        <v>17</v>
      </c>
      <c r="J28" s="12" t="s">
        <v>18</v>
      </c>
      <c r="K28" s="12" t="s">
        <v>19</v>
      </c>
      <c r="L28" s="12" t="s">
        <v>20</v>
      </c>
      <c r="M28" s="12" t="s">
        <v>21</v>
      </c>
      <c r="N28" s="12" t="s">
        <v>22</v>
      </c>
      <c r="O28" s="12" t="s">
        <v>23</v>
      </c>
      <c r="P28" s="12" t="s">
        <v>24</v>
      </c>
      <c r="Q28" s="12" t="s">
        <v>25</v>
      </c>
      <c r="R28" s="12" t="s">
        <v>26</v>
      </c>
      <c r="S28" s="12" t="s">
        <v>27</v>
      </c>
      <c r="T28" s="12" t="s">
        <v>28</v>
      </c>
      <c r="U28" s="12" t="s">
        <v>29</v>
      </c>
      <c r="V28" s="12" t="s">
        <v>30</v>
      </c>
      <c r="W28" s="12" t="s">
        <v>31</v>
      </c>
      <c r="X28" s="12" t="s">
        <v>32</v>
      </c>
      <c r="Y28" s="12" t="s">
        <v>33</v>
      </c>
    </row>
    <row r="29" spans="1:25" x14ac:dyDescent="0.25">
      <c r="A29" s="6" t="s">
        <v>43</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4490</v>
      </c>
      <c r="U29" s="1">
        <f>SUM($B30:U30)</f>
        <v>4590</v>
      </c>
      <c r="V29" s="1">
        <f>SUM($B30:V30)</f>
        <v>4670</v>
      </c>
      <c r="W29" s="1">
        <f>SUM($B30:W30)</f>
        <v>4715</v>
      </c>
      <c r="X29" s="1">
        <f>SUM($B30:X30)</f>
        <v>4715</v>
      </c>
      <c r="Y29" s="1">
        <f>SUM($B30:Y30)</f>
        <v>4715</v>
      </c>
    </row>
    <row r="30" spans="1:25" x14ac:dyDescent="0.25">
      <c r="A30" s="4" t="s">
        <v>44</v>
      </c>
      <c r="B30" s="1">
        <v>0</v>
      </c>
      <c r="C30" s="8">
        <v>0</v>
      </c>
      <c r="D30" s="8">
        <v>0</v>
      </c>
      <c r="E30" s="8">
        <v>50</v>
      </c>
      <c r="F30" s="8">
        <v>100</v>
      </c>
      <c r="G30" s="8">
        <v>110</v>
      </c>
      <c r="H30" s="8">
        <v>480</v>
      </c>
      <c r="I30" s="8">
        <v>480</v>
      </c>
      <c r="J30" s="8">
        <v>480</v>
      </c>
      <c r="K30" s="8">
        <v>480</v>
      </c>
      <c r="L30" s="8">
        <v>480</v>
      </c>
      <c r="M30" s="8">
        <v>320</v>
      </c>
      <c r="N30" s="8">
        <v>270</v>
      </c>
      <c r="O30" s="8">
        <f>260</f>
        <v>260</v>
      </c>
      <c r="P30" s="8">
        <f>260</f>
        <v>260</v>
      </c>
      <c r="Q30" s="8">
        <f>260</f>
        <v>260</v>
      </c>
      <c r="R30" s="8">
        <f>260</f>
        <v>260</v>
      </c>
      <c r="S30" s="8">
        <v>100</v>
      </c>
      <c r="T30" s="8">
        <v>100</v>
      </c>
      <c r="U30" s="8">
        <v>100</v>
      </c>
      <c r="V30" s="8">
        <v>80</v>
      </c>
      <c r="W30" s="8">
        <v>45</v>
      </c>
      <c r="X30" s="7">
        <v>0</v>
      </c>
      <c r="Y30" s="7">
        <v>0</v>
      </c>
    </row>
    <row r="31" spans="1:25" x14ac:dyDescent="0.25">
      <c r="A31" s="4" t="s">
        <v>45</v>
      </c>
      <c r="B31" s="1">
        <f>SUM($B32:B32)</f>
        <v>0</v>
      </c>
      <c r="C31" s="17">
        <f>SUM($B32:C32)</f>
        <v>0</v>
      </c>
      <c r="D31" s="17">
        <f>SUM($B32:D32)</f>
        <v>0</v>
      </c>
      <c r="E31" s="17">
        <f>SUM($B32:E32)</f>
        <v>0</v>
      </c>
      <c r="F31" s="17">
        <f>SUM($B32:F32)</f>
        <v>0</v>
      </c>
      <c r="G31" s="17">
        <f>SUM($B32:G32)</f>
        <v>0</v>
      </c>
      <c r="H31" s="17">
        <f>SUM($B32:H32)</f>
        <v>8</v>
      </c>
      <c r="I31" s="17">
        <f>SUM($B32:I32)</f>
        <v>18</v>
      </c>
      <c r="J31" s="17">
        <f>SUM($B32:J32)</f>
        <v>32</v>
      </c>
      <c r="K31" s="17">
        <f>SUM($B32:K32)</f>
        <v>32</v>
      </c>
      <c r="L31" s="17">
        <f>SUM($B32:L32)</f>
        <v>32</v>
      </c>
      <c r="M31" s="17">
        <f>SUM($B32:M32)</f>
        <v>32</v>
      </c>
      <c r="N31" s="17">
        <f>SUM($B32:N32)</f>
        <v>32</v>
      </c>
      <c r="O31" s="17">
        <f>SUM($B32:O32)</f>
        <v>32</v>
      </c>
      <c r="P31" s="17">
        <f>SUM($B32:P32)</f>
        <v>32</v>
      </c>
      <c r="Q31" s="17">
        <f>SUM($B32:Q32)</f>
        <v>32</v>
      </c>
      <c r="R31" s="17">
        <f>SUM($B32:R32)</f>
        <v>32</v>
      </c>
      <c r="S31" s="17">
        <f>SUM($B32:S32)</f>
        <v>32</v>
      </c>
      <c r="T31" s="17">
        <f>SUM($B32:T32)</f>
        <v>32</v>
      </c>
      <c r="U31" s="17">
        <f>SUM($B32:U32)</f>
        <v>32</v>
      </c>
      <c r="V31" s="17">
        <f>SUM($B32:V32)</f>
        <v>32</v>
      </c>
      <c r="W31" s="17">
        <f>SUM($B32:W32)</f>
        <v>32</v>
      </c>
      <c r="X31" s="17">
        <f>SUM($B32:X32)</f>
        <v>32</v>
      </c>
      <c r="Y31" s="17">
        <f>SUM($B32:Y32)</f>
        <v>32</v>
      </c>
    </row>
    <row r="32" spans="1:25" x14ac:dyDescent="0.25">
      <c r="A32" s="4" t="s">
        <v>46</v>
      </c>
      <c r="B32" s="20">
        <v>0</v>
      </c>
      <c r="C32" s="17">
        <v>0</v>
      </c>
      <c r="D32" s="17">
        <v>0</v>
      </c>
      <c r="E32" s="17">
        <v>0</v>
      </c>
      <c r="F32" s="17">
        <v>0</v>
      </c>
      <c r="G32" s="17">
        <v>0</v>
      </c>
      <c r="H32" s="17">
        <v>8</v>
      </c>
      <c r="I32" s="17">
        <v>10</v>
      </c>
      <c r="J32" s="17">
        <v>14</v>
      </c>
      <c r="K32" s="17"/>
      <c r="L32" s="17"/>
      <c r="M32" s="17"/>
      <c r="N32" s="17"/>
      <c r="O32" s="17"/>
      <c r="P32" s="17"/>
      <c r="Q32" s="17"/>
      <c r="R32" s="17"/>
      <c r="S32" s="17"/>
      <c r="T32" s="17"/>
      <c r="U32" s="17"/>
      <c r="V32" s="17"/>
      <c r="W32" s="17"/>
      <c r="X32" s="17"/>
      <c r="Y32" s="17"/>
    </row>
    <row r="36" spans="4:4" x14ac:dyDescent="0.25">
      <c r="D36" s="45"/>
    </row>
    <row r="38" spans="4:4" x14ac:dyDescent="0.25">
      <c r="D38" s="1"/>
    </row>
    <row r="55" spans="1:25" x14ac:dyDescent="0.25">
      <c r="A55" s="3" t="s">
        <v>48</v>
      </c>
      <c r="B55" s="12" t="s">
        <v>10</v>
      </c>
      <c r="C55" s="12" t="s">
        <v>11</v>
      </c>
      <c r="D55" s="12" t="s">
        <v>12</v>
      </c>
      <c r="E55" s="12" t="s">
        <v>13</v>
      </c>
      <c r="F55" s="12" t="s">
        <v>14</v>
      </c>
      <c r="G55" s="12" t="s">
        <v>15</v>
      </c>
      <c r="H55" s="12" t="s">
        <v>16</v>
      </c>
      <c r="I55" s="12" t="s">
        <v>17</v>
      </c>
      <c r="J55" s="12" t="s">
        <v>18</v>
      </c>
      <c r="K55" s="12" t="s">
        <v>19</v>
      </c>
      <c r="L55" s="12" t="s">
        <v>20</v>
      </c>
      <c r="M55" s="12" t="s">
        <v>21</v>
      </c>
      <c r="N55" s="12" t="s">
        <v>22</v>
      </c>
      <c r="O55" s="12" t="s">
        <v>23</v>
      </c>
      <c r="P55" s="12" t="s">
        <v>24</v>
      </c>
      <c r="Q55" s="12" t="s">
        <v>25</v>
      </c>
      <c r="R55" s="12" t="s">
        <v>26</v>
      </c>
      <c r="S55" s="12" t="s">
        <v>27</v>
      </c>
      <c r="T55" s="12" t="s">
        <v>28</v>
      </c>
      <c r="U55" s="12" t="s">
        <v>29</v>
      </c>
      <c r="V55" s="12" t="s">
        <v>30</v>
      </c>
      <c r="W55" s="12" t="s">
        <v>31</v>
      </c>
      <c r="X55" s="12" t="s">
        <v>32</v>
      </c>
      <c r="Y55" s="12" t="s">
        <v>33</v>
      </c>
    </row>
    <row r="56" spans="1:25" x14ac:dyDescent="0.25">
      <c r="A56" s="5" t="s">
        <v>49</v>
      </c>
      <c r="B56" s="10">
        <f>SUM($B57:B57)</f>
        <v>0</v>
      </c>
      <c r="C56" s="10">
        <f>SUM($B57:C57)</f>
        <v>0</v>
      </c>
      <c r="D56" s="10">
        <f>SUM($B57:D57)</f>
        <v>0</v>
      </c>
      <c r="E56" s="10">
        <f>SUM($B57:E57)</f>
        <v>0</v>
      </c>
      <c r="F56" s="10">
        <f>SUM($B57:F57)</f>
        <v>0</v>
      </c>
      <c r="G56" s="10">
        <f>SUM($B57:G57)</f>
        <v>0</v>
      </c>
      <c r="H56" s="10">
        <f>SUM($B57:H57)</f>
        <v>0</v>
      </c>
      <c r="I56" s="10">
        <f>SUM($B57:I57)</f>
        <v>0</v>
      </c>
      <c r="J56" s="10">
        <f>SUM($B57:J57)</f>
        <v>0</v>
      </c>
      <c r="K56" s="10">
        <f>SUM($B57:K57)</f>
        <v>4</v>
      </c>
      <c r="L56" s="10">
        <f>SUM($B57:L57)</f>
        <v>4</v>
      </c>
      <c r="M56" s="10">
        <f>SUM($B57:M57)</f>
        <v>8</v>
      </c>
      <c r="N56" s="10">
        <f>SUM($B57:N57)</f>
        <v>12</v>
      </c>
      <c r="O56" s="10">
        <f>SUM($B57:O57)</f>
        <v>16</v>
      </c>
      <c r="P56" s="10">
        <f>SUM($B57:P57)</f>
        <v>20</v>
      </c>
      <c r="Q56" s="10">
        <f>SUM($B57:Q57)</f>
        <v>24</v>
      </c>
      <c r="R56" s="10">
        <f>SUM($B57:R57)</f>
        <v>24</v>
      </c>
      <c r="S56" s="10">
        <f>SUM($B57:S57)</f>
        <v>24</v>
      </c>
      <c r="T56" s="10">
        <f>SUM($B57:T57)</f>
        <v>24</v>
      </c>
      <c r="U56" s="10">
        <f>SUM($B57:U57)</f>
        <v>24</v>
      </c>
      <c r="V56" s="10">
        <f>SUM($B57:V57)</f>
        <v>24</v>
      </c>
      <c r="W56" s="10">
        <f>SUM($B57:W57)</f>
        <v>24</v>
      </c>
      <c r="X56" s="10">
        <f>SUM($B57:X57)</f>
        <v>24</v>
      </c>
      <c r="Y56" s="10">
        <f>SUM($B57:Y57)</f>
        <v>24</v>
      </c>
    </row>
    <row r="57" spans="1:25" x14ac:dyDescent="0.25">
      <c r="A57" s="4" t="s">
        <v>50</v>
      </c>
      <c r="B57" s="1">
        <f t="shared" ref="B57:Y57" si="0">SUM(B63,B65,B67,B69,,B71)</f>
        <v>0</v>
      </c>
      <c r="C57" s="19">
        <f t="shared" si="0"/>
        <v>0</v>
      </c>
      <c r="D57" s="19">
        <f t="shared" si="0"/>
        <v>0</v>
      </c>
      <c r="E57" s="19">
        <f t="shared" si="0"/>
        <v>0</v>
      </c>
      <c r="F57" s="19">
        <f t="shared" si="0"/>
        <v>0</v>
      </c>
      <c r="G57" s="19">
        <f t="shared" si="0"/>
        <v>0</v>
      </c>
      <c r="H57" s="19">
        <f t="shared" si="0"/>
        <v>0</v>
      </c>
      <c r="I57" s="19">
        <f t="shared" si="0"/>
        <v>0</v>
      </c>
      <c r="J57" s="19">
        <f t="shared" si="0"/>
        <v>0</v>
      </c>
      <c r="K57" s="19">
        <f t="shared" si="0"/>
        <v>4</v>
      </c>
      <c r="L57" s="19">
        <f t="shared" si="0"/>
        <v>0</v>
      </c>
      <c r="M57" s="19">
        <f t="shared" si="0"/>
        <v>4</v>
      </c>
      <c r="N57" s="19">
        <f t="shared" si="0"/>
        <v>4</v>
      </c>
      <c r="O57" s="19">
        <f t="shared" si="0"/>
        <v>4</v>
      </c>
      <c r="P57" s="19">
        <f t="shared" si="0"/>
        <v>4</v>
      </c>
      <c r="Q57" s="19">
        <f t="shared" si="0"/>
        <v>4</v>
      </c>
      <c r="R57" s="19">
        <f t="shared" si="0"/>
        <v>0</v>
      </c>
      <c r="S57" s="19">
        <f t="shared" si="0"/>
        <v>0</v>
      </c>
      <c r="T57" s="19">
        <f t="shared" si="0"/>
        <v>0</v>
      </c>
      <c r="U57" s="19">
        <v>0</v>
      </c>
      <c r="V57" s="19">
        <v>0</v>
      </c>
      <c r="W57" s="19">
        <v>0</v>
      </c>
      <c r="X57" s="19">
        <v>0</v>
      </c>
      <c r="Y57" s="19">
        <f t="shared" si="0"/>
        <v>0</v>
      </c>
    </row>
    <row r="58" spans="1:25" x14ac:dyDescent="0.25">
      <c r="A58" s="4" t="s">
        <v>51</v>
      </c>
      <c r="B58" s="1">
        <f>SUM($B59:B59)</f>
        <v>0</v>
      </c>
      <c r="C58" s="17">
        <f>SUM($B59:C59)</f>
        <v>0</v>
      </c>
      <c r="D58" s="17">
        <f>SUM($B59:D59)</f>
        <v>0</v>
      </c>
      <c r="E58" s="28">
        <f>SUM($B59:E59)</f>
        <v>0</v>
      </c>
      <c r="F58" s="17">
        <f>SUM($B59:F59)</f>
        <v>0</v>
      </c>
      <c r="G58" s="17">
        <f>SUM($B59:G59)</f>
        <v>0</v>
      </c>
      <c r="H58" s="17">
        <f>SUM($B59:H59)</f>
        <v>0</v>
      </c>
      <c r="I58" s="17">
        <f>SUM($B59:I59)</f>
        <v>0</v>
      </c>
      <c r="J58" s="17">
        <f>SUM($B59:J59)</f>
        <v>0</v>
      </c>
      <c r="K58" s="17">
        <f>SUM($B59:K59)</f>
        <v>0</v>
      </c>
      <c r="L58" s="17">
        <f>SUM($B59:L59)</f>
        <v>0</v>
      </c>
      <c r="M58" s="17">
        <f>SUM($B59:M59)</f>
        <v>0</v>
      </c>
      <c r="N58" s="17">
        <f>SUM($B59:N59)</f>
        <v>0</v>
      </c>
      <c r="O58" s="17">
        <f>SUM($B59:O59)</f>
        <v>0</v>
      </c>
      <c r="P58" s="17">
        <f>SUM($B59:P59)</f>
        <v>0</v>
      </c>
      <c r="Q58" s="17">
        <f>SUM($B59:Q59)</f>
        <v>0</v>
      </c>
      <c r="R58" s="17">
        <f>SUM($B59:R59)</f>
        <v>0</v>
      </c>
      <c r="S58" s="17">
        <f>SUM($B59:S59)</f>
        <v>0</v>
      </c>
      <c r="T58" s="17">
        <f>SUM($B59:T59)</f>
        <v>0</v>
      </c>
      <c r="U58" s="17">
        <f>SUM($B59:U59)</f>
        <v>0</v>
      </c>
      <c r="V58" s="17">
        <f>SUM($B59:V59)</f>
        <v>0</v>
      </c>
      <c r="W58" s="17">
        <f>SUM($B59:W59)</f>
        <v>0</v>
      </c>
      <c r="X58" s="17">
        <f>SUM($B59:X59)</f>
        <v>0</v>
      </c>
      <c r="Y58" s="17">
        <f>SUM($B59:Y59)</f>
        <v>0</v>
      </c>
    </row>
    <row r="59" spans="1:25" x14ac:dyDescent="0.25">
      <c r="A59" s="4" t="s">
        <v>52</v>
      </c>
      <c r="B59" s="1">
        <v>0</v>
      </c>
      <c r="C59" s="17">
        <v>0</v>
      </c>
      <c r="D59" s="17">
        <v>0</v>
      </c>
      <c r="E59" s="17">
        <v>0</v>
      </c>
      <c r="F59" s="17">
        <v>0</v>
      </c>
      <c r="G59" s="17">
        <v>0</v>
      </c>
      <c r="H59" s="17">
        <v>0</v>
      </c>
      <c r="I59" s="17">
        <v>0</v>
      </c>
      <c r="J59" s="17">
        <v>0</v>
      </c>
      <c r="K59" s="17"/>
      <c r="L59" s="17"/>
      <c r="M59" s="17"/>
      <c r="N59" s="17"/>
      <c r="O59" s="17"/>
      <c r="P59" s="17"/>
      <c r="Q59" s="17"/>
      <c r="R59" s="17"/>
      <c r="S59" s="17"/>
      <c r="T59" s="17"/>
      <c r="U59" s="17"/>
      <c r="V59" s="17"/>
      <c r="W59" s="17"/>
      <c r="X59" s="17"/>
      <c r="Y59" s="17"/>
    </row>
    <row r="61" spans="1:25" x14ac:dyDescent="0.25">
      <c r="A61" s="27" t="s">
        <v>53</v>
      </c>
    </row>
    <row r="62" spans="1:25" x14ac:dyDescent="0.25">
      <c r="A62" t="s">
        <v>54</v>
      </c>
    </row>
    <row r="63" spans="1:25" x14ac:dyDescent="0.25">
      <c r="A63" s="4" t="s">
        <v>55</v>
      </c>
      <c r="B63" s="22">
        <v>0</v>
      </c>
      <c r="C63" s="21"/>
      <c r="D63" s="21"/>
      <c r="E63" s="21"/>
      <c r="F63" s="21"/>
      <c r="G63" s="21"/>
      <c r="H63" s="21"/>
      <c r="I63" s="21"/>
      <c r="J63" s="21"/>
      <c r="K63" s="21"/>
      <c r="L63" s="21"/>
      <c r="M63" s="21"/>
      <c r="N63" s="21"/>
      <c r="O63" s="21"/>
      <c r="P63" s="21"/>
      <c r="Q63" s="21"/>
      <c r="R63" s="21"/>
      <c r="S63" s="21"/>
      <c r="T63" s="21"/>
      <c r="U63" s="21"/>
      <c r="V63" s="21"/>
      <c r="W63" s="21"/>
      <c r="X63" s="7"/>
      <c r="Y63" s="7"/>
    </row>
    <row r="64" spans="1:25" x14ac:dyDescent="0.25">
      <c r="A64" t="s">
        <v>56</v>
      </c>
      <c r="B64" s="9"/>
    </row>
    <row r="65" spans="1:25" x14ac:dyDescent="0.25">
      <c r="A65" s="4" t="s">
        <v>55</v>
      </c>
      <c r="B65" s="22">
        <v>0</v>
      </c>
      <c r="C65" s="21"/>
      <c r="D65" s="21"/>
      <c r="E65" s="21"/>
      <c r="F65" s="21"/>
      <c r="G65" s="21"/>
      <c r="H65" s="21"/>
      <c r="I65" s="21"/>
      <c r="J65" s="21"/>
      <c r="K65" s="21"/>
      <c r="L65" s="21"/>
      <c r="M65" s="21"/>
      <c r="N65" s="21"/>
      <c r="O65" s="21"/>
      <c r="P65" s="21"/>
      <c r="Q65" s="21"/>
      <c r="R65" s="21"/>
      <c r="S65" s="21"/>
      <c r="T65" s="21"/>
      <c r="U65" s="21"/>
      <c r="V65" s="21"/>
      <c r="W65" s="21"/>
      <c r="X65" s="7"/>
      <c r="Y65" s="7"/>
    </row>
    <row r="66" spans="1:25" x14ac:dyDescent="0.25">
      <c r="A66" t="s">
        <v>57</v>
      </c>
      <c r="B66" s="9"/>
    </row>
    <row r="67" spans="1:25" x14ac:dyDescent="0.25">
      <c r="A67" s="4" t="s">
        <v>55</v>
      </c>
      <c r="B67" s="22">
        <v>0</v>
      </c>
      <c r="C67" s="21"/>
      <c r="D67" s="21"/>
      <c r="E67" s="21"/>
      <c r="F67" s="21"/>
      <c r="G67" s="21"/>
      <c r="H67" s="21"/>
      <c r="I67" s="21"/>
      <c r="J67" s="21"/>
      <c r="K67" s="21"/>
      <c r="L67" s="21"/>
      <c r="M67" s="21"/>
      <c r="N67" s="21"/>
      <c r="O67" s="21"/>
      <c r="P67" s="21"/>
      <c r="Q67" s="21"/>
      <c r="R67" s="21"/>
      <c r="S67" s="21"/>
      <c r="T67" s="21"/>
      <c r="U67" s="21"/>
      <c r="V67" s="21"/>
      <c r="W67" s="21"/>
      <c r="X67" s="7"/>
      <c r="Y67" s="7"/>
    </row>
    <row r="68" spans="1:25" x14ac:dyDescent="0.25">
      <c r="A68" t="s">
        <v>58</v>
      </c>
      <c r="B68" s="9"/>
    </row>
    <row r="69" spans="1:25" x14ac:dyDescent="0.25">
      <c r="A69" s="4" t="s">
        <v>55</v>
      </c>
      <c r="B69" s="22">
        <v>0</v>
      </c>
      <c r="C69" s="21"/>
      <c r="D69" s="21"/>
      <c r="E69" s="21"/>
      <c r="F69" s="21"/>
      <c r="G69" s="21"/>
      <c r="H69" s="21"/>
      <c r="I69" s="21"/>
      <c r="J69" s="21"/>
      <c r="K69" s="21"/>
      <c r="L69" s="21"/>
      <c r="M69" s="21"/>
      <c r="N69" s="21"/>
      <c r="O69" s="21"/>
      <c r="P69" s="21"/>
      <c r="Q69" s="21"/>
      <c r="R69" s="21"/>
      <c r="S69" s="21"/>
      <c r="T69" s="21"/>
      <c r="U69" s="21"/>
      <c r="V69" s="21"/>
      <c r="W69" s="21"/>
      <c r="X69" s="7"/>
      <c r="Y69" s="7"/>
    </row>
    <row r="70" spans="1:25" x14ac:dyDescent="0.25">
      <c r="A70" t="s">
        <v>59</v>
      </c>
      <c r="B70" s="9"/>
    </row>
    <row r="71" spans="1:25" x14ac:dyDescent="0.25">
      <c r="A71" s="4" t="s">
        <v>55</v>
      </c>
      <c r="B71" s="22">
        <v>0</v>
      </c>
      <c r="C71" s="21">
        <v>0</v>
      </c>
      <c r="D71" s="21">
        <v>0</v>
      </c>
      <c r="E71" s="21">
        <v>0</v>
      </c>
      <c r="F71" s="21">
        <v>0</v>
      </c>
      <c r="G71" s="21">
        <v>0</v>
      </c>
      <c r="H71" s="21">
        <v>0</v>
      </c>
      <c r="I71" s="21">
        <v>0</v>
      </c>
      <c r="J71" s="21">
        <v>0</v>
      </c>
      <c r="K71" s="21">
        <v>4</v>
      </c>
      <c r="L71" s="21">
        <v>0</v>
      </c>
      <c r="M71" s="21">
        <v>4</v>
      </c>
      <c r="N71" s="21">
        <v>4</v>
      </c>
      <c r="O71" s="21">
        <v>4</v>
      </c>
      <c r="P71" s="21">
        <v>4</v>
      </c>
      <c r="Q71" s="21">
        <v>4</v>
      </c>
      <c r="R71" s="21">
        <v>0</v>
      </c>
      <c r="S71" s="21">
        <v>0</v>
      </c>
      <c r="T71" s="21">
        <v>0</v>
      </c>
      <c r="U71" s="21">
        <v>0</v>
      </c>
      <c r="V71" s="21">
        <v>0</v>
      </c>
      <c r="W71" s="21">
        <v>0</v>
      </c>
      <c r="X71" s="7">
        <v>0</v>
      </c>
      <c r="Y71" s="7">
        <v>0</v>
      </c>
    </row>
    <row r="94" spans="1:25" x14ac:dyDescent="0.25">
      <c r="A94" s="3" t="s">
        <v>60</v>
      </c>
      <c r="B94" s="12" t="s">
        <v>10</v>
      </c>
      <c r="C94" s="12" t="s">
        <v>11</v>
      </c>
      <c r="D94" s="12" t="s">
        <v>12</v>
      </c>
      <c r="E94" s="12" t="s">
        <v>13</v>
      </c>
      <c r="F94" s="12" t="s">
        <v>14</v>
      </c>
      <c r="G94" s="12" t="s">
        <v>15</v>
      </c>
      <c r="H94" s="12" t="s">
        <v>16</v>
      </c>
      <c r="I94" s="12" t="s">
        <v>17</v>
      </c>
      <c r="J94" s="12" t="s">
        <v>18</v>
      </c>
      <c r="K94" s="12" t="s">
        <v>19</v>
      </c>
      <c r="L94" s="12" t="s">
        <v>20</v>
      </c>
      <c r="M94" s="12" t="s">
        <v>21</v>
      </c>
      <c r="N94" s="12" t="s">
        <v>22</v>
      </c>
      <c r="O94" s="12" t="s">
        <v>23</v>
      </c>
      <c r="P94" s="12" t="s">
        <v>24</v>
      </c>
      <c r="Q94" s="12" t="s">
        <v>25</v>
      </c>
      <c r="R94" s="12" t="s">
        <v>26</v>
      </c>
      <c r="S94" s="12" t="s">
        <v>27</v>
      </c>
      <c r="T94" s="12" t="s">
        <v>28</v>
      </c>
      <c r="U94" s="12" t="s">
        <v>29</v>
      </c>
      <c r="V94" s="12" t="s">
        <v>30</v>
      </c>
      <c r="W94" s="12" t="s">
        <v>31</v>
      </c>
      <c r="X94" s="12" t="s">
        <v>32</v>
      </c>
      <c r="Y94" s="12" t="s">
        <v>33</v>
      </c>
    </row>
    <row r="95" spans="1:25" x14ac:dyDescent="0.25">
      <c r="A95" s="5" t="s">
        <v>61</v>
      </c>
      <c r="B95" s="10">
        <f>SUM($B96:B96)</f>
        <v>0</v>
      </c>
      <c r="C95" s="10">
        <f>SUM($B96:C96)</f>
        <v>0</v>
      </c>
      <c r="D95" s="10">
        <f>SUM($B96:D96)</f>
        <v>0</v>
      </c>
      <c r="E95" s="10">
        <f>SUM($B96:E96)</f>
        <v>0</v>
      </c>
      <c r="F95" s="10">
        <f>SUM($B96:F96)</f>
        <v>0</v>
      </c>
      <c r="G95" s="10">
        <f>SUM($B96:G96)</f>
        <v>0</v>
      </c>
      <c r="H95" s="10">
        <f>SUM($B96:H96)</f>
        <v>0</v>
      </c>
      <c r="I95" s="10">
        <f>SUM($B96:I96)</f>
        <v>0</v>
      </c>
      <c r="J95" s="10">
        <f>SUM($B96:J96)</f>
        <v>0</v>
      </c>
      <c r="K95" s="10">
        <f>SUM($B96:K96)</f>
        <v>1</v>
      </c>
      <c r="L95" s="10">
        <f>SUM($B96:L96)</f>
        <v>3</v>
      </c>
      <c r="M95" s="10">
        <f>SUM($B96:M96)</f>
        <v>7</v>
      </c>
      <c r="N95" s="10">
        <f>SUM($B96:N96)</f>
        <v>17</v>
      </c>
      <c r="O95" s="10">
        <f>SUM($B96:O96)</f>
        <v>27</v>
      </c>
      <c r="P95" s="10">
        <f>SUM($B96:P96)</f>
        <v>37</v>
      </c>
      <c r="Q95" s="10">
        <f>SUM($B96:Q96)</f>
        <v>57</v>
      </c>
      <c r="R95" s="10">
        <f>SUM($B96:R96)</f>
        <v>80</v>
      </c>
      <c r="S95" s="10">
        <f>SUM($B96:S96)</f>
        <v>90</v>
      </c>
      <c r="T95" s="10">
        <f>SUM($B96:T96)</f>
        <v>100</v>
      </c>
      <c r="U95" s="10">
        <f>SUM($B96:U96)</f>
        <v>100</v>
      </c>
      <c r="V95" s="10">
        <f>SUM($B96:V96)</f>
        <v>100</v>
      </c>
      <c r="W95" s="10">
        <f>SUM($B96:W96)</f>
        <v>100</v>
      </c>
      <c r="X95" s="10">
        <f>SUM($B96:X96)</f>
        <v>100</v>
      </c>
      <c r="Y95" s="10">
        <f>SUM($B96:Y96)</f>
        <v>100</v>
      </c>
    </row>
    <row r="96" spans="1:25" x14ac:dyDescent="0.25">
      <c r="A96" s="4" t="s">
        <v>62</v>
      </c>
      <c r="B96" s="1">
        <v>0</v>
      </c>
      <c r="C96" s="19">
        <v>0</v>
      </c>
      <c r="D96" s="19">
        <v>0</v>
      </c>
      <c r="E96" s="19">
        <v>0</v>
      </c>
      <c r="F96" s="19">
        <v>0</v>
      </c>
      <c r="G96" s="19">
        <v>0</v>
      </c>
      <c r="H96" s="19">
        <v>0</v>
      </c>
      <c r="I96" s="19">
        <v>0</v>
      </c>
      <c r="J96" s="19">
        <v>0</v>
      </c>
      <c r="K96" s="19">
        <v>1</v>
      </c>
      <c r="L96" s="19">
        <v>2</v>
      </c>
      <c r="M96" s="19">
        <v>4</v>
      </c>
      <c r="N96" s="19">
        <v>10</v>
      </c>
      <c r="O96" s="19">
        <v>10</v>
      </c>
      <c r="P96" s="19">
        <v>10</v>
      </c>
      <c r="Q96" s="19">
        <v>20</v>
      </c>
      <c r="R96" s="19">
        <v>23</v>
      </c>
      <c r="S96" s="19">
        <v>10</v>
      </c>
      <c r="T96" s="19">
        <v>10</v>
      </c>
      <c r="U96" s="19">
        <v>0</v>
      </c>
      <c r="V96" s="19">
        <v>0</v>
      </c>
      <c r="W96" s="19">
        <v>0</v>
      </c>
      <c r="X96" s="19">
        <v>0</v>
      </c>
      <c r="Y96" s="19">
        <v>0</v>
      </c>
    </row>
    <row r="97" spans="1:25" x14ac:dyDescent="0.25">
      <c r="A97" s="4" t="s">
        <v>63</v>
      </c>
      <c r="B97" s="1">
        <v>0</v>
      </c>
      <c r="C97" s="28">
        <v>0</v>
      </c>
      <c r="D97" s="28">
        <v>0</v>
      </c>
      <c r="E97" s="17">
        <v>0</v>
      </c>
      <c r="F97" s="17">
        <v>0</v>
      </c>
      <c r="G97" s="17">
        <v>0</v>
      </c>
      <c r="H97" s="17">
        <v>0</v>
      </c>
      <c r="I97" s="17">
        <v>0</v>
      </c>
      <c r="J97" s="17">
        <v>0</v>
      </c>
      <c r="K97" s="17">
        <v>0</v>
      </c>
      <c r="L97" s="17">
        <v>0</v>
      </c>
      <c r="M97" s="17">
        <v>0</v>
      </c>
      <c r="N97" s="17">
        <v>0</v>
      </c>
      <c r="O97" s="17">
        <v>0</v>
      </c>
      <c r="P97" s="17">
        <v>0</v>
      </c>
      <c r="Q97" s="17">
        <v>0</v>
      </c>
      <c r="R97" s="17">
        <v>0</v>
      </c>
      <c r="S97" s="17">
        <v>0</v>
      </c>
      <c r="T97" s="17">
        <v>0</v>
      </c>
      <c r="U97" s="17">
        <v>0</v>
      </c>
      <c r="V97" s="17">
        <v>0</v>
      </c>
      <c r="W97" s="17">
        <v>0</v>
      </c>
      <c r="X97" s="17">
        <v>0</v>
      </c>
      <c r="Y97" s="17">
        <v>0</v>
      </c>
    </row>
    <row r="98" spans="1:25" x14ac:dyDescent="0.25">
      <c r="A98" s="23" t="s">
        <v>64</v>
      </c>
      <c r="B98" s="1">
        <v>0</v>
      </c>
      <c r="C98" s="17">
        <v>0</v>
      </c>
      <c r="D98" s="17">
        <v>0</v>
      </c>
      <c r="E98" s="17">
        <v>0</v>
      </c>
      <c r="F98" s="17">
        <v>0</v>
      </c>
      <c r="G98" s="17">
        <v>0</v>
      </c>
      <c r="H98" s="17">
        <v>0</v>
      </c>
      <c r="I98" s="17">
        <v>0</v>
      </c>
      <c r="J98" s="17">
        <v>0</v>
      </c>
      <c r="K98" s="17"/>
      <c r="L98" s="17"/>
      <c r="M98" s="17"/>
      <c r="N98" s="17"/>
      <c r="O98" s="17"/>
      <c r="P98" s="17"/>
      <c r="Q98" s="17"/>
      <c r="R98" s="17"/>
      <c r="S98" s="17"/>
      <c r="T98" s="17"/>
      <c r="U98" s="17"/>
      <c r="V98" s="17"/>
      <c r="W98" s="17"/>
      <c r="X98" s="17"/>
      <c r="Y98" s="17"/>
    </row>
    <row r="121" spans="3:23" x14ac:dyDescent="0.25">
      <c r="C121" s="1"/>
      <c r="D121" s="1"/>
      <c r="E121" s="1"/>
      <c r="F121" s="1"/>
      <c r="G121" s="1"/>
      <c r="H121" s="1"/>
      <c r="I121" s="1"/>
      <c r="J121" s="1"/>
      <c r="K121" s="1"/>
      <c r="L121" s="1"/>
      <c r="M121" s="1"/>
      <c r="N121" s="1"/>
      <c r="O121" s="1"/>
      <c r="P121" s="1"/>
      <c r="Q121" s="1"/>
      <c r="R121" s="1"/>
      <c r="S121" s="1"/>
      <c r="T121" s="1"/>
      <c r="U121" s="1"/>
      <c r="V121" s="1"/>
      <c r="W121" s="1"/>
    </row>
    <row r="122" spans="3:23" x14ac:dyDescent="0.25">
      <c r="C122" s="1"/>
      <c r="D122" s="1"/>
      <c r="E122" s="1"/>
      <c r="F122" s="1"/>
      <c r="G122" s="1"/>
      <c r="H122" s="1"/>
      <c r="I122" s="1"/>
      <c r="J122" s="1"/>
      <c r="K122" s="1"/>
      <c r="L122" s="1"/>
      <c r="M122" s="1"/>
      <c r="N122" s="1"/>
      <c r="O122" s="1"/>
      <c r="P122" s="1"/>
      <c r="Q122" s="1"/>
      <c r="R122" s="1"/>
      <c r="S122" s="1"/>
      <c r="T122" s="1"/>
      <c r="U122" s="1"/>
      <c r="V122" s="1"/>
      <c r="W122" s="1"/>
    </row>
  </sheetData>
  <phoneticPr fontId="7" type="noConversion"/>
  <pageMargins left="0.25" right="0.25" top="0.75" bottom="0.75" header="0.3" footer="0.3"/>
  <pageSetup paperSize="5" scale="3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5" x14ac:dyDescent="0.25"/>
  <cols>
    <col min="1" max="1" width="20.42578125" customWidth="1"/>
    <col min="2" max="2" width="32.140625" bestFit="1" customWidth="1"/>
    <col min="3" max="3" width="25.7109375" customWidth="1"/>
    <col min="4" max="5" width="20.42578125" style="29" customWidth="1"/>
    <col min="6" max="6" width="21.7109375" style="29" customWidth="1"/>
  </cols>
  <sheetData>
    <row r="1" spans="1:6" x14ac:dyDescent="0.25">
      <c r="A1" t="s">
        <v>65</v>
      </c>
      <c r="B1" t="s">
        <v>66</v>
      </c>
      <c r="C1" t="s">
        <v>67</v>
      </c>
      <c r="D1" s="29" t="s">
        <v>68</v>
      </c>
      <c r="E1" s="29" t="s">
        <v>69</v>
      </c>
      <c r="F1" s="29" t="s">
        <v>70</v>
      </c>
    </row>
    <row r="2" spans="1:6" x14ac:dyDescent="0.25">
      <c r="A2" t="s">
        <v>71</v>
      </c>
      <c r="B2" t="s">
        <v>72</v>
      </c>
      <c r="C2" t="s">
        <v>73</v>
      </c>
      <c r="D2" s="29" t="s">
        <v>74</v>
      </c>
      <c r="E2" s="29" t="s">
        <v>74</v>
      </c>
      <c r="F2" s="35">
        <f>'DRGR Assumptions'!E27</f>
        <v>16826050</v>
      </c>
    </row>
    <row r="3" spans="1:6" x14ac:dyDescent="0.25">
      <c r="A3" t="s">
        <v>75</v>
      </c>
      <c r="B3" t="s">
        <v>72</v>
      </c>
      <c r="C3" t="s">
        <v>76</v>
      </c>
      <c r="D3" s="29" t="s">
        <v>74</v>
      </c>
      <c r="E3" s="29" t="s">
        <v>74</v>
      </c>
      <c r="F3" s="35">
        <f>'DRGR Assumptions'!F27</f>
        <v>10306150</v>
      </c>
    </row>
    <row r="4" spans="1:6" x14ac:dyDescent="0.25">
      <c r="A4" t="s">
        <v>71</v>
      </c>
      <c r="B4" t="s">
        <v>77</v>
      </c>
      <c r="C4" t="s">
        <v>78</v>
      </c>
      <c r="D4" s="29" t="s">
        <v>74</v>
      </c>
      <c r="E4" s="29" t="s">
        <v>74</v>
      </c>
      <c r="F4" s="35">
        <f>'DRGR Assumptions'!E28</f>
        <v>10095630</v>
      </c>
    </row>
    <row r="5" spans="1:6" x14ac:dyDescent="0.25">
      <c r="A5" t="s">
        <v>75</v>
      </c>
      <c r="B5" t="s">
        <v>77</v>
      </c>
      <c r="C5" t="s">
        <v>79</v>
      </c>
      <c r="D5" s="29" t="s">
        <v>74</v>
      </c>
      <c r="E5" s="29" t="s">
        <v>74</v>
      </c>
      <c r="F5" s="35">
        <f>'DRGR Assumptions'!F28</f>
        <v>6183690</v>
      </c>
    </row>
    <row r="6" spans="1:6" x14ac:dyDescent="0.25">
      <c r="A6" t="s">
        <v>71</v>
      </c>
      <c r="B6" t="s">
        <v>80</v>
      </c>
      <c r="C6" t="s">
        <v>81</v>
      </c>
      <c r="D6" s="29" t="s">
        <v>82</v>
      </c>
      <c r="E6" s="33">
        <f>'DRGR Assumptions'!E13</f>
        <v>1888.3698745440699</v>
      </c>
      <c r="F6" s="35">
        <f>'DRGR Assumptions'!C21</f>
        <v>141338820</v>
      </c>
    </row>
    <row r="7" spans="1:6" x14ac:dyDescent="0.25">
      <c r="A7" t="s">
        <v>75</v>
      </c>
      <c r="B7" t="s">
        <v>80</v>
      </c>
      <c r="C7" t="s">
        <v>83</v>
      </c>
      <c r="D7" s="29" t="s">
        <v>82</v>
      </c>
      <c r="E7" s="33">
        <f>'DRGR Assumptions'!F13</f>
        <v>1156.6483626598258</v>
      </c>
      <c r="F7" s="35">
        <f>'DRGR Assumptions'!D21</f>
        <v>86571660</v>
      </c>
    </row>
    <row r="8" spans="1:6" x14ac:dyDescent="0.25">
      <c r="A8" t="s">
        <v>71</v>
      </c>
      <c r="B8" t="s">
        <v>80</v>
      </c>
      <c r="C8" t="s">
        <v>84</v>
      </c>
      <c r="D8" s="29" t="s">
        <v>85</v>
      </c>
      <c r="E8" s="33">
        <f>'DRGR Assumptions'!G13</f>
        <v>809.30137480460144</v>
      </c>
      <c r="F8" s="35">
        <f>'DRGR Assumptions'!E21</f>
        <v>60573780</v>
      </c>
    </row>
    <row r="9" spans="1:6" x14ac:dyDescent="0.25">
      <c r="A9" t="s">
        <v>75</v>
      </c>
      <c r="B9" t="s">
        <v>80</v>
      </c>
      <c r="C9" t="s">
        <v>86</v>
      </c>
      <c r="D9" s="29" t="s">
        <v>85</v>
      </c>
      <c r="E9" s="33">
        <f>'DRGR Assumptions'!H13</f>
        <v>495.7064411399254</v>
      </c>
      <c r="F9" s="35">
        <f>'DRGR Assumptions'!F21</f>
        <v>37102140</v>
      </c>
    </row>
    <row r="10" spans="1:6" x14ac:dyDescent="0.25">
      <c r="A10" t="s">
        <v>71</v>
      </c>
      <c r="B10" t="s">
        <v>87</v>
      </c>
      <c r="C10" t="s">
        <v>88</v>
      </c>
      <c r="D10" s="29" t="s">
        <v>89</v>
      </c>
      <c r="E10" s="33">
        <f>'DRGR Assumptions'!E15</f>
        <v>94.131654120000022</v>
      </c>
      <c r="F10" s="35">
        <f>'DRGR Assumptions'!C23</f>
        <v>4706582.7060000002</v>
      </c>
    </row>
    <row r="11" spans="1:6" x14ac:dyDescent="0.25">
      <c r="A11" t="s">
        <v>75</v>
      </c>
      <c r="B11" t="s">
        <v>87</v>
      </c>
      <c r="C11" t="s">
        <v>90</v>
      </c>
      <c r="D11" s="29" t="s">
        <v>89</v>
      </c>
      <c r="E11" s="33">
        <f>'DRGR Assumptions'!F15</f>
        <v>57.656725560000005</v>
      </c>
      <c r="F11" s="35">
        <f>'DRGR Assumptions'!D23</f>
        <v>2882836.2779999999</v>
      </c>
    </row>
    <row r="12" spans="1:6" x14ac:dyDescent="0.25">
      <c r="A12" t="s">
        <v>71</v>
      </c>
      <c r="B12" t="s">
        <v>87</v>
      </c>
      <c r="C12" t="s">
        <v>91</v>
      </c>
      <c r="D12" s="29" t="s">
        <v>92</v>
      </c>
      <c r="E12" s="33">
        <f>'DRGR Assumptions'!E16</f>
        <v>93.981284065495217</v>
      </c>
      <c r="F12" s="35">
        <f>'DRGR Assumptions'!C24</f>
        <v>9413165.4120000005</v>
      </c>
    </row>
    <row r="13" spans="1:6" x14ac:dyDescent="0.25">
      <c r="A13" t="s">
        <v>75</v>
      </c>
      <c r="B13" t="s">
        <v>87</v>
      </c>
      <c r="C13" t="s">
        <v>93</v>
      </c>
      <c r="D13" s="29" t="s">
        <v>92</v>
      </c>
      <c r="E13" s="33">
        <f>'DRGR Assumptions'!F16</f>
        <v>57.564622164536743</v>
      </c>
      <c r="F13" s="35">
        <f>'DRGR Assumptions'!D24</f>
        <v>5765672.5559999999</v>
      </c>
    </row>
    <row r="14" spans="1:6" x14ac:dyDescent="0.25">
      <c r="A14" t="s">
        <v>71</v>
      </c>
      <c r="B14" t="s">
        <v>87</v>
      </c>
      <c r="C14" t="s">
        <v>94</v>
      </c>
      <c r="D14" s="29" t="s">
        <v>85</v>
      </c>
      <c r="E14" s="33">
        <f>'DRGR Assumptions'!G16</f>
        <v>80.619830650926531</v>
      </c>
      <c r="F14" s="35">
        <f>SUM('DRGR Assumptions'!E23:E24)</f>
        <v>6051320.6220000014</v>
      </c>
    </row>
    <row r="15" spans="1:6" x14ac:dyDescent="0.25">
      <c r="A15" t="s">
        <v>75</v>
      </c>
      <c r="B15" t="s">
        <v>87</v>
      </c>
      <c r="C15" t="s">
        <v>95</v>
      </c>
      <c r="D15" s="29" t="s">
        <v>85</v>
      </c>
      <c r="E15" s="33">
        <f>'DRGR Assumptions'!H16</f>
        <v>49.38057759623004</v>
      </c>
      <c r="F15" s="35">
        <f>SUM('DRGR Assumptions'!F23:F24)</f>
        <v>3706503.7860000003</v>
      </c>
    </row>
    <row r="16" spans="1:6" x14ac:dyDescent="0.25">
      <c r="A16" t="s">
        <v>71</v>
      </c>
      <c r="B16" t="s">
        <v>96</v>
      </c>
      <c r="C16" t="s">
        <v>97</v>
      </c>
      <c r="D16" s="29" t="s">
        <v>82</v>
      </c>
      <c r="E16" s="33">
        <f>'DRGR Assumptions'!E14</f>
        <v>201.9126</v>
      </c>
      <c r="F16" s="35">
        <f>'DRGR Assumptions'!C22</f>
        <v>14133882</v>
      </c>
    </row>
    <row r="17" spans="1:6" x14ac:dyDescent="0.25">
      <c r="A17" t="s">
        <v>75</v>
      </c>
      <c r="B17" t="s">
        <v>96</v>
      </c>
      <c r="C17" t="s">
        <v>98</v>
      </c>
      <c r="D17" s="29" t="s">
        <v>82</v>
      </c>
      <c r="E17" s="33">
        <f>'DRGR Assumptions'!F14</f>
        <v>123.67379999999999</v>
      </c>
      <c r="F17" s="35">
        <f>'DRGR Assumptions'!D22</f>
        <v>8657166</v>
      </c>
    </row>
    <row r="18" spans="1:6" x14ac:dyDescent="0.25">
      <c r="A18" t="s">
        <v>71</v>
      </c>
      <c r="B18" t="s">
        <v>96</v>
      </c>
      <c r="C18" t="s">
        <v>99</v>
      </c>
      <c r="D18" s="29" t="s">
        <v>85</v>
      </c>
      <c r="E18" s="33">
        <f>'DRGR Assumptions'!G14</f>
        <v>86.533971428571434</v>
      </c>
      <c r="F18" s="35">
        <f>'DRGR Assumptions'!E22</f>
        <v>6057378</v>
      </c>
    </row>
    <row r="19" spans="1:6" x14ac:dyDescent="0.25">
      <c r="A19" t="s">
        <v>75</v>
      </c>
      <c r="B19" t="s">
        <v>96</v>
      </c>
      <c r="C19" t="s">
        <v>100</v>
      </c>
      <c r="D19" s="29" t="s">
        <v>85</v>
      </c>
      <c r="E19" s="33">
        <f>'DRGR Assumptions'!H14</f>
        <v>53.003057142857145</v>
      </c>
      <c r="F19" s="35">
        <f>'DRGR Assumptions'!F22</f>
        <v>3710213.9999999995</v>
      </c>
    </row>
    <row r="20" spans="1:6" x14ac:dyDescent="0.25">
      <c r="A20" t="s">
        <v>71</v>
      </c>
      <c r="B20" t="s">
        <v>101</v>
      </c>
      <c r="C20" t="s">
        <v>102</v>
      </c>
      <c r="D20" s="29" t="s">
        <v>103</v>
      </c>
      <c r="E20" s="33">
        <f>'DRGR Assumptions'!E17</f>
        <v>0</v>
      </c>
      <c r="F20" s="35">
        <f>'DRGR Assumptions'!C25</f>
        <v>3365210</v>
      </c>
    </row>
    <row r="21" spans="1:6" x14ac:dyDescent="0.25">
      <c r="A21" t="s">
        <v>75</v>
      </c>
      <c r="B21" t="s">
        <v>101</v>
      </c>
      <c r="C21" t="s">
        <v>104</v>
      </c>
      <c r="D21" s="29" t="s">
        <v>103</v>
      </c>
      <c r="E21" s="33">
        <f>'DRGR Assumptions'!F17</f>
        <v>0</v>
      </c>
      <c r="F21" s="35">
        <f>'DRGR Assumptions'!D25</f>
        <v>2061229.9999999998</v>
      </c>
    </row>
    <row r="22" spans="1:6" x14ac:dyDescent="0.25">
      <c r="A22" t="s">
        <v>71</v>
      </c>
      <c r="B22" t="s">
        <v>105</v>
      </c>
      <c r="C22" t="s">
        <v>106</v>
      </c>
      <c r="D22" s="29" t="s">
        <v>82</v>
      </c>
      <c r="E22" s="33">
        <f>'DRGR Assumptions'!E18</f>
        <v>13.023162515387622</v>
      </c>
      <c r="F22" s="35">
        <f>'DRGR Assumptions'!C26</f>
        <v>2355647</v>
      </c>
    </row>
    <row r="23" spans="1:6" x14ac:dyDescent="0.25">
      <c r="A23" t="s">
        <v>75</v>
      </c>
      <c r="B23" t="s">
        <v>105</v>
      </c>
      <c r="C23" t="s">
        <v>107</v>
      </c>
      <c r="D23" s="29" t="s">
        <v>82</v>
      </c>
      <c r="E23" s="33">
        <f>'DRGR Assumptions'!F18</f>
        <v>7.9768374846123784</v>
      </c>
      <c r="F23" s="35">
        <f>'DRGR Assumptions'!D26</f>
        <v>1442860.9999999998</v>
      </c>
    </row>
    <row r="24" spans="1:6" x14ac:dyDescent="0.25">
      <c r="A24" t="s">
        <v>71</v>
      </c>
      <c r="B24" t="s">
        <v>105</v>
      </c>
      <c r="C24" t="s">
        <v>108</v>
      </c>
      <c r="D24" s="29" t="s">
        <v>85</v>
      </c>
      <c r="E24" s="33">
        <f>'DRGR Assumptions'!G18</f>
        <v>5.5813553637375524</v>
      </c>
      <c r="F24" s="35">
        <f>'DRGR Assumptions'!E26</f>
        <v>1009563</v>
      </c>
    </row>
    <row r="25" spans="1:6" x14ac:dyDescent="0.25">
      <c r="A25" t="s">
        <v>75</v>
      </c>
      <c r="B25" t="s">
        <v>105</v>
      </c>
      <c r="C25" t="s">
        <v>109</v>
      </c>
      <c r="D25" s="29" t="s">
        <v>85</v>
      </c>
      <c r="E25" s="33">
        <f>'DRGR Assumptions'!H18</f>
        <v>3.4186446362624481</v>
      </c>
      <c r="F25" s="35">
        <f>'DRGR Assumptions'!F26</f>
        <v>618369</v>
      </c>
    </row>
    <row r="28" spans="1:6" x14ac:dyDescent="0.25">
      <c r="D28" s="32"/>
    </row>
    <row r="29" spans="1:6" x14ac:dyDescent="0.25">
      <c r="D29" s="32"/>
    </row>
    <row r="30" spans="1:6" x14ac:dyDescent="0.25">
      <c r="D30" s="32"/>
    </row>
    <row r="31" spans="1:6" x14ac:dyDescent="0.25">
      <c r="D31" s="32"/>
    </row>
    <row r="32" spans="1:6" x14ac:dyDescent="0.25">
      <c r="D32" s="30"/>
      <c r="E32" s="31"/>
    </row>
    <row r="33" spans="4:6" x14ac:dyDescent="0.25">
      <c r="D33" s="30"/>
      <c r="E33" s="31"/>
    </row>
    <row r="34" spans="4:6" x14ac:dyDescent="0.25">
      <c r="D34" s="30"/>
    </row>
    <row r="35" spans="4:6" x14ac:dyDescent="0.25">
      <c r="D35" s="30"/>
    </row>
    <row r="38" spans="4:6" x14ac:dyDescent="0.25">
      <c r="D38" s="34"/>
      <c r="E38" s="35"/>
      <c r="F38" s="33"/>
    </row>
    <row r="39" spans="4:6" x14ac:dyDescent="0.25">
      <c r="D39" s="34"/>
      <c r="E39" s="35"/>
      <c r="F39" s="3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5" x14ac:dyDescent="0.25"/>
  <cols>
    <col min="1" max="1" width="26.85546875" customWidth="1"/>
    <col min="2" max="2" width="20.7109375" bestFit="1" customWidth="1"/>
    <col min="3" max="3" width="16" customWidth="1"/>
    <col min="4" max="4" width="23" customWidth="1"/>
    <col min="5" max="5" width="20.140625" customWidth="1"/>
    <col min="6" max="6" width="15.5703125" customWidth="1"/>
    <col min="7" max="7" width="14.5703125" bestFit="1" customWidth="1"/>
    <col min="8" max="8" width="14.28515625" customWidth="1"/>
  </cols>
  <sheetData>
    <row r="3" spans="1:8" x14ac:dyDescent="0.25">
      <c r="A3" t="s">
        <v>110</v>
      </c>
      <c r="B3" s="29" t="s">
        <v>111</v>
      </c>
      <c r="C3" s="29"/>
      <c r="D3" s="29"/>
    </row>
    <row r="4" spans="1:8" x14ac:dyDescent="0.25">
      <c r="A4" t="s">
        <v>112</v>
      </c>
      <c r="B4" s="32">
        <v>0.7</v>
      </c>
      <c r="C4" s="29"/>
      <c r="D4" s="29"/>
    </row>
    <row r="5" spans="1:8" x14ac:dyDescent="0.25">
      <c r="A5" t="s">
        <v>113</v>
      </c>
      <c r="B5" s="32">
        <v>0.3</v>
      </c>
      <c r="C5" s="29"/>
      <c r="D5" s="29"/>
    </row>
    <row r="6" spans="1:8" x14ac:dyDescent="0.25">
      <c r="B6" s="32"/>
      <c r="C6" s="29"/>
      <c r="D6" s="29"/>
    </row>
    <row r="7" spans="1:8" x14ac:dyDescent="0.25">
      <c r="A7" t="s">
        <v>114</v>
      </c>
      <c r="B7" s="32" t="s">
        <v>115</v>
      </c>
      <c r="C7" s="29" t="s">
        <v>116</v>
      </c>
      <c r="D7" s="29"/>
    </row>
    <row r="8" spans="1:8" x14ac:dyDescent="0.25">
      <c r="A8" t="s">
        <v>117</v>
      </c>
      <c r="B8" s="30">
        <v>336521000</v>
      </c>
      <c r="C8" s="31">
        <f>B8/B10</f>
        <v>0.6201505959708391</v>
      </c>
      <c r="D8" s="29"/>
    </row>
    <row r="9" spans="1:8" x14ac:dyDescent="0.25">
      <c r="A9" t="s">
        <v>118</v>
      </c>
      <c r="B9" s="30">
        <v>206123000</v>
      </c>
      <c r="C9" s="31">
        <f>B9/B10</f>
        <v>0.3798494040291609</v>
      </c>
      <c r="D9" s="29"/>
    </row>
    <row r="10" spans="1:8" x14ac:dyDescent="0.25">
      <c r="A10" t="s">
        <v>119</v>
      </c>
      <c r="B10" s="30">
        <f>SUM(B8:B9)</f>
        <v>542644000</v>
      </c>
      <c r="C10" s="29"/>
      <c r="D10" s="29"/>
    </row>
    <row r="11" spans="1:8" x14ac:dyDescent="0.25">
      <c r="B11" s="30"/>
      <c r="C11" s="29"/>
      <c r="D11" s="29"/>
    </row>
    <row r="12" spans="1:8" ht="15.75" thickBot="1" x14ac:dyDescent="0.3">
      <c r="A12" t="s">
        <v>120</v>
      </c>
      <c r="B12" s="29" t="s">
        <v>121</v>
      </c>
      <c r="C12" s="29" t="s">
        <v>122</v>
      </c>
      <c r="D12" s="29" t="s">
        <v>123</v>
      </c>
      <c r="E12" s="37" t="s">
        <v>124</v>
      </c>
      <c r="F12" s="37" t="s">
        <v>125</v>
      </c>
      <c r="G12" s="37" t="s">
        <v>126</v>
      </c>
      <c r="H12" s="36" t="s">
        <v>127</v>
      </c>
    </row>
    <row r="13" spans="1:8" ht="15.75" thickTop="1" x14ac:dyDescent="0.25">
      <c r="A13" t="s">
        <v>9</v>
      </c>
      <c r="B13" s="1">
        <v>74847</v>
      </c>
      <c r="C13" s="35">
        <v>325586400</v>
      </c>
      <c r="D13" s="1">
        <f>Table5[[#This Row],[Total Budget]]/Table5[[#This Row],[Est. Cost Per Unit]]</f>
        <v>4350.0260531484228</v>
      </c>
      <c r="E13" s="33">
        <f>D13*B4*C8</f>
        <v>1888.3698745440699</v>
      </c>
      <c r="F13" s="38">
        <f>D13*B4*C9</f>
        <v>1156.6483626598258</v>
      </c>
      <c r="G13" s="38">
        <f>D13*B5*C8</f>
        <v>809.30137480460144</v>
      </c>
      <c r="H13" s="38">
        <f>D13*B5*C9</f>
        <v>495.7064411399254</v>
      </c>
    </row>
    <row r="14" spans="1:8" x14ac:dyDescent="0.25">
      <c r="A14" t="s">
        <v>128</v>
      </c>
      <c r="B14" s="40">
        <v>70000</v>
      </c>
      <c r="C14" s="53">
        <v>32558640</v>
      </c>
      <c r="D14" s="39">
        <f>Table5[[#This Row],[Total Budget]]/Table5[[#This Row],[Est. Cost Per Unit]]</f>
        <v>465.12342857142858</v>
      </c>
      <c r="E14" s="33">
        <f>D14*B4*C8</f>
        <v>201.9126</v>
      </c>
      <c r="F14" s="38">
        <f>D14*B4*C9</f>
        <v>123.67379999999999</v>
      </c>
      <c r="G14" s="38">
        <f>D14*B5*C8</f>
        <v>86.533971428571434</v>
      </c>
      <c r="H14" s="38">
        <f>D14*B5*C9</f>
        <v>53.003057142857145</v>
      </c>
    </row>
    <row r="15" spans="1:8" x14ac:dyDescent="0.25">
      <c r="A15" t="s">
        <v>129</v>
      </c>
      <c r="B15" s="40">
        <v>50000</v>
      </c>
      <c r="C15" s="53">
        <f>32558640*0.333</f>
        <v>10842027.120000001</v>
      </c>
      <c r="D15" s="39">
        <f>C15/B15</f>
        <v>216.84054240000003</v>
      </c>
      <c r="E15" s="33">
        <f>D15*B4*C8</f>
        <v>94.131654120000022</v>
      </c>
      <c r="F15" s="38">
        <f>D15*B4*C9</f>
        <v>57.656725560000005</v>
      </c>
      <c r="G15" s="38" t="s">
        <v>130</v>
      </c>
      <c r="H15" s="38" t="s">
        <v>130</v>
      </c>
    </row>
    <row r="16" spans="1:8" x14ac:dyDescent="0.25">
      <c r="A16" t="s">
        <v>131</v>
      </c>
      <c r="B16" s="40">
        <v>100160</v>
      </c>
      <c r="C16" s="53">
        <f>32558640*0.666</f>
        <v>21684054.240000002</v>
      </c>
      <c r="D16" s="39">
        <f>C16/B16</f>
        <v>216.49415175718852</v>
      </c>
      <c r="E16" s="33">
        <f>D16*B4*C8</f>
        <v>93.981284065495217</v>
      </c>
      <c r="F16" s="38">
        <f>D16*B4*C9</f>
        <v>57.564622164536743</v>
      </c>
      <c r="G16" s="38">
        <f>SUM(D15:D16)*B5*C8</f>
        <v>80.619830650926531</v>
      </c>
      <c r="H16" s="38">
        <f>SUM(D15:D16)*B5*C9</f>
        <v>49.38057759623004</v>
      </c>
    </row>
    <row r="17" spans="1:8" x14ac:dyDescent="0.25">
      <c r="A17" t="s">
        <v>132</v>
      </c>
      <c r="B17" s="1"/>
      <c r="C17" s="53">
        <v>5426440</v>
      </c>
      <c r="D17" s="1"/>
      <c r="E17" s="33">
        <f>Table5[[#This Row],[Units - FLOR Action Plan]]*C8</f>
        <v>0</v>
      </c>
      <c r="F17" s="38">
        <f>D17*C9</f>
        <v>0</v>
      </c>
      <c r="G17" s="33" t="s">
        <v>74</v>
      </c>
      <c r="H17" s="33" t="s">
        <v>74</v>
      </c>
    </row>
    <row r="18" spans="1:8" x14ac:dyDescent="0.25">
      <c r="A18" t="s">
        <v>133</v>
      </c>
      <c r="B18" s="39">
        <v>180881.33333333334</v>
      </c>
      <c r="C18" s="53">
        <v>5426440</v>
      </c>
      <c r="D18" s="39">
        <v>30</v>
      </c>
      <c r="E18" s="33">
        <f>D18*B4*C8</f>
        <v>13.023162515387622</v>
      </c>
      <c r="F18" s="38">
        <f>D18*B4*C9</f>
        <v>7.9768374846123784</v>
      </c>
      <c r="G18" s="38">
        <f>D18*B5*C8</f>
        <v>5.5813553637375524</v>
      </c>
      <c r="H18" s="38">
        <f>D18*B5*C9</f>
        <v>3.4186446362624481</v>
      </c>
    </row>
    <row r="20" spans="1:8" ht="15.75" thickBot="1" x14ac:dyDescent="0.3">
      <c r="A20" t="s">
        <v>134</v>
      </c>
      <c r="B20" s="29" t="s">
        <v>122</v>
      </c>
      <c r="C20" s="37" t="s">
        <v>124</v>
      </c>
      <c r="D20" s="37" t="s">
        <v>125</v>
      </c>
      <c r="E20" s="37" t="s">
        <v>126</v>
      </c>
      <c r="F20" s="36" t="s">
        <v>127</v>
      </c>
    </row>
    <row r="21" spans="1:8" ht="15.75" thickTop="1" x14ac:dyDescent="0.25">
      <c r="A21" t="s">
        <v>9</v>
      </c>
      <c r="B21" s="35">
        <v>325586400</v>
      </c>
      <c r="C21" s="35">
        <f>Table510[[#This Row],[Total Budget]]*$B$4*$C$8</f>
        <v>141338820</v>
      </c>
      <c r="D21" s="35">
        <f>Table510[[#This Row],[Total Budget]]*$B$4*$C$9</f>
        <v>86571660</v>
      </c>
      <c r="E21" s="35">
        <f>Table510[[#This Row],[Total Budget]]*$B$5*$C$8</f>
        <v>60573780</v>
      </c>
      <c r="F21" s="35">
        <f>Table510[[#This Row],[Total Budget]]*$B$5*$C$9</f>
        <v>37102140</v>
      </c>
    </row>
    <row r="22" spans="1:8" x14ac:dyDescent="0.25">
      <c r="A22" t="s">
        <v>128</v>
      </c>
      <c r="B22" s="53">
        <v>32558640</v>
      </c>
      <c r="C22" s="35">
        <f>Table510[[#This Row],[Total Budget]]*$B$4*$C$8</f>
        <v>14133882</v>
      </c>
      <c r="D22" s="41">
        <f>Table510[[#This Row],[Total Budget]]*$B$4*$C$9</f>
        <v>8657166</v>
      </c>
      <c r="E22" s="41">
        <f>Table510[[#This Row],[Total Budget]]*$B$5*$C$8</f>
        <v>6057378</v>
      </c>
      <c r="F22" s="41">
        <f>Table510[[#This Row],[Total Budget]]*$B$5*$C$9</f>
        <v>3710213.9999999995</v>
      </c>
    </row>
    <row r="23" spans="1:8" x14ac:dyDescent="0.25">
      <c r="A23" t="s">
        <v>129</v>
      </c>
      <c r="B23" s="53">
        <f>32558640*0.333</f>
        <v>10842027.120000001</v>
      </c>
      <c r="C23" s="35">
        <f>Table510[[#This Row],[Total Budget]]*$B$4*$C$8</f>
        <v>4706582.7060000002</v>
      </c>
      <c r="D23" s="41">
        <f>Table510[[#This Row],[Total Budget]]*$B$4*$C$9</f>
        <v>2882836.2779999999</v>
      </c>
      <c r="E23" s="41">
        <f>Table510[[#This Row],[Total Budget]]*$B$5*$C$8</f>
        <v>2017106.8740000003</v>
      </c>
      <c r="F23" s="41">
        <f>Table510[[#This Row],[Total Budget]]*$B$5*$C$9</f>
        <v>1235501.2620000001</v>
      </c>
    </row>
    <row r="24" spans="1:8" x14ac:dyDescent="0.25">
      <c r="A24" t="s">
        <v>131</v>
      </c>
      <c r="B24" s="53">
        <f>32558640*0.666</f>
        <v>21684054.240000002</v>
      </c>
      <c r="C24" s="35">
        <f>Table510[[#This Row],[Total Budget]]*$B$4*$C$8</f>
        <v>9413165.4120000005</v>
      </c>
      <c r="D24" s="41">
        <f>Table510[[#This Row],[Total Budget]]*$B$4*$C$9</f>
        <v>5765672.5559999999</v>
      </c>
      <c r="E24" s="41">
        <f>Table510[[#This Row],[Total Budget]]*$B$5*$C$8</f>
        <v>4034213.7480000006</v>
      </c>
      <c r="F24" s="41">
        <f>Table510[[#This Row],[Total Budget]]*$B$5*$C$9</f>
        <v>2471002.5240000002</v>
      </c>
    </row>
    <row r="25" spans="1:8" x14ac:dyDescent="0.25">
      <c r="A25" t="s">
        <v>132</v>
      </c>
      <c r="B25" s="53">
        <v>5426440</v>
      </c>
      <c r="C25" s="35">
        <f>Table510[[#This Row],[Total Budget]]*$C$8</f>
        <v>3365210</v>
      </c>
      <c r="D25" s="41">
        <f>Table510[[#This Row],[Total Budget]]*$C$9</f>
        <v>2061229.9999999998</v>
      </c>
      <c r="E25" s="35" t="s">
        <v>74</v>
      </c>
      <c r="F25" s="35" t="s">
        <v>74</v>
      </c>
    </row>
    <row r="26" spans="1:8" x14ac:dyDescent="0.25">
      <c r="A26" t="s">
        <v>133</v>
      </c>
      <c r="B26" s="53">
        <v>5426440</v>
      </c>
      <c r="C26" s="35">
        <f>Table510[[#This Row],[Total Budget]]*$B$4*$C$8</f>
        <v>2355647</v>
      </c>
      <c r="D26" s="41">
        <f>Table510[[#This Row],[Total Budget]]*$B$4*$C$9</f>
        <v>1442860.9999999998</v>
      </c>
      <c r="E26" s="41">
        <f>Table510[[#This Row],[Total Budget]]*$B$5*$C$8</f>
        <v>1009563</v>
      </c>
      <c r="F26" s="41">
        <f>Table510[[#This Row],[Total Budget]]*$B$5*$C$9</f>
        <v>618369</v>
      </c>
    </row>
    <row r="27" spans="1:8" x14ac:dyDescent="0.25">
      <c r="A27" t="s">
        <v>72</v>
      </c>
      <c r="B27" s="53">
        <v>27132200</v>
      </c>
      <c r="C27" s="35" t="s">
        <v>74</v>
      </c>
      <c r="D27" s="35" t="s">
        <v>74</v>
      </c>
      <c r="E27" s="41">
        <f>Table510[[#This Row],[Total Budget]]*C8</f>
        <v>16826050</v>
      </c>
      <c r="F27" s="41">
        <f>Table510[[#This Row],[Total Budget]]*C9</f>
        <v>10306150</v>
      </c>
    </row>
    <row r="28" spans="1:8" x14ac:dyDescent="0.25">
      <c r="A28" t="s">
        <v>77</v>
      </c>
      <c r="B28" s="53">
        <v>16279320</v>
      </c>
      <c r="C28" s="35" t="s">
        <v>74</v>
      </c>
      <c r="D28" s="35" t="s">
        <v>74</v>
      </c>
      <c r="E28" s="41">
        <f>Table510[[#This Row],[Total Budget]]*C8</f>
        <v>10095630</v>
      </c>
      <c r="F28" s="41">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8" ma:contentTypeDescription="Create a new document." ma:contentTypeScope="" ma:versionID="a0cfbcbca3b94be280b1a924210df737">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43ec0814ad548902b2543671838dcc4e"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0A06CB-470F-437D-94BE-FBB384C54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3F92E-2456-47BB-B394-ED6B33819D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Financial Proj</vt:lpstr>
      <vt:lpstr>Performance Proj</vt:lpstr>
      <vt:lpstr>DRGR Projections</vt:lpstr>
      <vt:lpstr>DRGR Assumptions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2022-07-29T22:18:22Z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