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ml.chartshapes+xml"/>
  <Override PartName="/xl/charts/chart3.xml" ContentType="application/vnd.openxmlformats-officedocument.drawingml.chart+xml"/>
  <Override PartName="/xl/theme/themeOverride2.xml" ContentType="application/vnd.openxmlformats-officedocument.themeOverride+xml"/>
  <Override PartName="/xl/drawings/drawing4.xml" ContentType="application/vnd.openxmlformats-officedocument.drawingml.chartshapes+xml"/>
  <Override PartName="/xl/charts/chart4.xml" ContentType="application/vnd.openxmlformats-officedocument.drawingml.chart+xml"/>
  <Override PartName="/xl/theme/themeOverride3.xml" ContentType="application/vnd.openxmlformats-officedocument.themeOverride+xml"/>
  <Override PartName="/xl/drawings/drawing5.xml" ContentType="application/vnd.openxmlformats-officedocument.drawingml.chartshapes+xml"/>
  <Override PartName="/xl/charts/chart5.xml" ContentType="application/vnd.openxmlformats-officedocument.drawingml.chart+xml"/>
  <Override PartName="/xl/theme/themeOverride4.xml" ContentType="application/vnd.openxmlformats-officedocument.themeOverride+xml"/>
  <Override PartName="/xl/drawings/drawing6.xml" ContentType="application/vnd.openxmlformats-officedocument.drawingml.chartshapes+xml"/>
  <Override PartName="/xl/charts/chart6.xml" ContentType="application/vnd.openxmlformats-officedocument.drawingml.chart+xml"/>
  <Override PartName="/xl/theme/themeOverride5.xml" ContentType="application/vnd.openxmlformats-officedocument.themeOverride+xml"/>
  <Override PartName="/xl/drawings/drawing7.xml" ContentType="application/vnd.openxmlformats-officedocument.drawingml.chartshapes+xml"/>
  <Override PartName="/xl/drawings/drawing8.xml" ContentType="application/vnd.openxmlformats-officedocument.drawing+xml"/>
  <Override PartName="/xl/charts/chart7.xml" ContentType="application/vnd.openxmlformats-officedocument.drawingml.chart+xml"/>
  <Override PartName="/xl/theme/themeOverride6.xml" ContentType="application/vnd.openxmlformats-officedocument.themeOverride+xml"/>
  <Override PartName="/xl/drawings/drawing9.xml" ContentType="application/vnd.openxmlformats-officedocument.drawingml.chartshapes+xml"/>
  <Override PartName="/xl/charts/chart8.xml" ContentType="application/vnd.openxmlformats-officedocument.drawingml.chart+xml"/>
  <Override PartName="/xl/theme/themeOverride7.xml" ContentType="application/vnd.openxmlformats-officedocument.themeOverride+xml"/>
  <Override PartName="/xl/drawings/drawing10.xml" ContentType="application/vnd.openxmlformats-officedocument.drawingml.chartshapes+xml"/>
  <Override PartName="/xl/charts/chart9.xml" ContentType="application/vnd.openxmlformats-officedocument.drawingml.chart+xml"/>
  <Override PartName="/xl/theme/themeOverride8.xml" ContentType="application/vnd.openxmlformats-officedocument.themeOverride+xml"/>
  <Override PartName="/xl/drawings/drawing11.xml" ContentType="application/vnd.openxmlformats-officedocument.drawingml.chartshapes+xml"/>
  <Override PartName="/xl/charts/chart10.xml" ContentType="application/vnd.openxmlformats-officedocument.drawingml.chart+xml"/>
  <Override PartName="/xl/theme/themeOverride9.xml" ContentType="application/vnd.openxmlformats-officedocument.themeOverride+xml"/>
  <Override PartName="/xl/drawings/drawing12.xml" ContentType="application/vnd.openxmlformats-officedocument.drawingml.chartshap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24"/>
  <workbookPr defaultThemeVersion="124226"/>
  <mc:AlternateContent xmlns:mc="http://schemas.openxmlformats.org/markup-compatibility/2006">
    <mc:Choice Requires="x15">
      <x15ac:absPath xmlns:x15ac="http://schemas.microsoft.com/office/spreadsheetml/2010/11/ac" url="C:\Users\kceisner\Desktop\DRGR\QPR Reporting\"/>
    </mc:Choice>
  </mc:AlternateContent>
  <xr:revisionPtr revIDLastSave="78" documentId="13_ncr:1_{439ECD91-D661-4F39-821E-664FE12A9045}" xr6:coauthVersionLast="47" xr6:coauthVersionMax="47" xr10:uidLastSave="{762E3ED9-173D-413E-B3D6-1F9D7669C7F6}"/>
  <bookViews>
    <workbookView xWindow="-28920" yWindow="-120" windowWidth="29040" windowHeight="15225" activeTab="1" xr2:uid="{00000000-000D-0000-FFFF-FFFF00000000}"/>
  </bookViews>
  <sheets>
    <sheet name="Intro" sheetId="9" r:id="rId1"/>
    <sheet name="Financial Proj" sheetId="5" r:id="rId2"/>
    <sheet name="Performance Proj" sheetId="6" r:id="rId3"/>
    <sheet name="DRGR Projections" sheetId="7" state="hidden" r:id="rId4"/>
    <sheet name="DRGR Assumptions" sheetId="8"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39" i="5" l="1"/>
  <c r="Y139" i="5"/>
  <c r="X139" i="5"/>
  <c r="W139" i="5"/>
  <c r="V139" i="5"/>
  <c r="U139" i="5"/>
  <c r="T139" i="5"/>
  <c r="S139" i="5"/>
  <c r="R139" i="5"/>
  <c r="Q139" i="5"/>
  <c r="P139" i="5"/>
  <c r="O139" i="5"/>
  <c r="N139" i="5"/>
  <c r="M139" i="5"/>
  <c r="L139" i="5"/>
  <c r="K139" i="5"/>
  <c r="J139" i="5"/>
  <c r="C139" i="5"/>
  <c r="D139" i="5"/>
  <c r="E139" i="5"/>
  <c r="F139" i="5"/>
  <c r="G139" i="5"/>
  <c r="H139" i="5"/>
  <c r="C71" i="6"/>
  <c r="D71" i="6"/>
  <c r="E71" i="6"/>
  <c r="F71" i="6"/>
  <c r="G71" i="6"/>
  <c r="H71" i="6"/>
  <c r="I71" i="6"/>
  <c r="J71" i="6"/>
  <c r="K71" i="6"/>
  <c r="L71" i="6"/>
  <c r="M71" i="6"/>
  <c r="N71" i="6"/>
  <c r="O71" i="6"/>
  <c r="P71" i="6"/>
  <c r="Q71" i="6"/>
  <c r="R71" i="6"/>
  <c r="S71" i="6"/>
  <c r="T71" i="6"/>
  <c r="U71" i="6"/>
  <c r="V71" i="6"/>
  <c r="W71" i="6"/>
  <c r="X71" i="6"/>
  <c r="Y71" i="6"/>
  <c r="Z71" i="6"/>
  <c r="B71" i="6"/>
  <c r="C49" i="6"/>
  <c r="D49" i="6"/>
  <c r="E49" i="6"/>
  <c r="F49" i="6"/>
  <c r="G49" i="6"/>
  <c r="H49" i="6"/>
  <c r="I49" i="6"/>
  <c r="J49" i="6"/>
  <c r="K49" i="6"/>
  <c r="L49" i="6"/>
  <c r="M49" i="6"/>
  <c r="N49" i="6"/>
  <c r="O49" i="6"/>
  <c r="P49" i="6"/>
  <c r="Q49" i="6"/>
  <c r="R49" i="6"/>
  <c r="S49" i="6"/>
  <c r="T49" i="6"/>
  <c r="U49" i="6"/>
  <c r="V49" i="6"/>
  <c r="W49" i="6"/>
  <c r="X49" i="6"/>
  <c r="Y49" i="6"/>
  <c r="Z49" i="6"/>
  <c r="B49" i="6"/>
  <c r="X74" i="6"/>
  <c r="W74" i="6"/>
  <c r="V74" i="6"/>
  <c r="U74" i="6"/>
  <c r="T74" i="6"/>
  <c r="S74" i="6"/>
  <c r="R74" i="6"/>
  <c r="Q74" i="6"/>
  <c r="P74" i="6"/>
  <c r="O74" i="6"/>
  <c r="N74" i="6"/>
  <c r="M74" i="6"/>
  <c r="L74" i="6"/>
  <c r="K74" i="6"/>
  <c r="J74" i="6"/>
  <c r="I74" i="6"/>
  <c r="G74" i="6"/>
  <c r="F74" i="6"/>
  <c r="E74" i="6"/>
  <c r="D74" i="6"/>
  <c r="C74" i="6"/>
  <c r="B74" i="6"/>
  <c r="Z72" i="6"/>
  <c r="Y72" i="6"/>
  <c r="X72" i="6"/>
  <c r="W72" i="6"/>
  <c r="V72" i="6"/>
  <c r="U72" i="6"/>
  <c r="T72" i="6"/>
  <c r="S72" i="6"/>
  <c r="R72" i="6"/>
  <c r="Q72" i="6"/>
  <c r="P72" i="6"/>
  <c r="O72" i="6"/>
  <c r="N72" i="6"/>
  <c r="M72" i="6"/>
  <c r="L72" i="6"/>
  <c r="K72" i="6"/>
  <c r="J72" i="6"/>
  <c r="I72" i="6"/>
  <c r="H72" i="6"/>
  <c r="G72" i="6"/>
  <c r="F72" i="6"/>
  <c r="E72" i="6"/>
  <c r="D72" i="6"/>
  <c r="C72" i="6"/>
  <c r="B72" i="6"/>
  <c r="X52" i="6"/>
  <c r="W52" i="6"/>
  <c r="V52" i="6"/>
  <c r="U52" i="6"/>
  <c r="T52" i="6"/>
  <c r="S52" i="6"/>
  <c r="R52" i="6"/>
  <c r="Q52" i="6"/>
  <c r="P52" i="6"/>
  <c r="O52" i="6"/>
  <c r="N52" i="6"/>
  <c r="M52" i="6"/>
  <c r="L52" i="6"/>
  <c r="K52" i="6"/>
  <c r="J52" i="6"/>
  <c r="I52" i="6"/>
  <c r="H52" i="6"/>
  <c r="G52" i="6"/>
  <c r="F52" i="6"/>
  <c r="E52" i="6"/>
  <c r="D52" i="6"/>
  <c r="C52" i="6"/>
  <c r="B52" i="6"/>
  <c r="Z50" i="6"/>
  <c r="Y50" i="6"/>
  <c r="X50" i="6"/>
  <c r="W50" i="6"/>
  <c r="V50" i="6"/>
  <c r="U50" i="6"/>
  <c r="T50" i="6"/>
  <c r="S50" i="6"/>
  <c r="R50" i="6"/>
  <c r="Q50" i="6"/>
  <c r="P50" i="6"/>
  <c r="O50" i="6"/>
  <c r="N50" i="6"/>
  <c r="M50" i="6"/>
  <c r="L50" i="6"/>
  <c r="K50" i="6"/>
  <c r="J50" i="6"/>
  <c r="I50" i="6"/>
  <c r="H50" i="6"/>
  <c r="G50" i="6"/>
  <c r="F50" i="6"/>
  <c r="E50" i="6"/>
  <c r="D50" i="6"/>
  <c r="C50" i="6"/>
  <c r="B50" i="6"/>
  <c r="Z5" i="6"/>
  <c r="Z26" i="6"/>
  <c r="Z27" i="6"/>
  <c r="Z2" i="6"/>
  <c r="Z3" i="6"/>
  <c r="I3" i="6"/>
  <c r="J3" i="6"/>
  <c r="K3" i="6"/>
  <c r="L3" i="6"/>
  <c r="M3" i="6"/>
  <c r="N3" i="6"/>
  <c r="O3" i="6"/>
  <c r="P3" i="6"/>
  <c r="Q3" i="6"/>
  <c r="R3" i="6"/>
  <c r="S3" i="6"/>
  <c r="T3" i="6"/>
  <c r="U3" i="6"/>
  <c r="V3" i="6"/>
  <c r="W3" i="6"/>
  <c r="X3" i="6"/>
  <c r="Y3" i="6"/>
  <c r="H3" i="6"/>
  <c r="B5" i="6"/>
  <c r="B26" i="6"/>
  <c r="C137" i="5"/>
  <c r="D137" i="5"/>
  <c r="E137" i="5"/>
  <c r="F137" i="5"/>
  <c r="G137" i="5"/>
  <c r="H137" i="5"/>
  <c r="I137" i="5"/>
  <c r="J137" i="5"/>
  <c r="K137" i="5"/>
  <c r="L137" i="5"/>
  <c r="M137" i="5"/>
  <c r="N137" i="5"/>
  <c r="O137" i="5"/>
  <c r="P137" i="5"/>
  <c r="Q137" i="5"/>
  <c r="R137" i="5"/>
  <c r="S137" i="5"/>
  <c r="T137" i="5"/>
  <c r="U137" i="5"/>
  <c r="V137" i="5"/>
  <c r="W137" i="5"/>
  <c r="X137" i="5"/>
  <c r="Y137" i="5"/>
  <c r="Z137" i="5"/>
  <c r="B137" i="5"/>
  <c r="D80" i="5"/>
  <c r="E80" i="5"/>
  <c r="F80" i="5"/>
  <c r="G80" i="5"/>
  <c r="H80" i="5"/>
  <c r="I80" i="5"/>
  <c r="J80" i="5"/>
  <c r="K80" i="5"/>
  <c r="L80" i="5"/>
  <c r="M80" i="5"/>
  <c r="N80" i="5"/>
  <c r="O80" i="5"/>
  <c r="P80" i="5"/>
  <c r="Q80" i="5"/>
  <c r="R80" i="5"/>
  <c r="S80" i="5"/>
  <c r="T80" i="5"/>
  <c r="U80" i="5"/>
  <c r="V80" i="5"/>
  <c r="W80" i="5"/>
  <c r="X80" i="5"/>
  <c r="Y80" i="5"/>
  <c r="Z80" i="5"/>
  <c r="C80" i="5"/>
  <c r="C54" i="5"/>
  <c r="D54" i="5"/>
  <c r="E54" i="5"/>
  <c r="F54" i="5"/>
  <c r="G54" i="5"/>
  <c r="H54" i="5"/>
  <c r="I54" i="5"/>
  <c r="J54" i="5"/>
  <c r="K54" i="5"/>
  <c r="L54" i="5"/>
  <c r="M54" i="5"/>
  <c r="N54" i="5"/>
  <c r="O54" i="5"/>
  <c r="P54" i="5"/>
  <c r="Q54" i="5"/>
  <c r="R54" i="5"/>
  <c r="S54" i="5"/>
  <c r="T54" i="5"/>
  <c r="U54" i="5"/>
  <c r="V54" i="5"/>
  <c r="W54" i="5"/>
  <c r="X54" i="5"/>
  <c r="Y54" i="5"/>
  <c r="Z54" i="5"/>
  <c r="C3" i="5"/>
  <c r="D3" i="5"/>
  <c r="E3" i="5"/>
  <c r="F3" i="5"/>
  <c r="G3" i="5"/>
  <c r="H3" i="5"/>
  <c r="I3" i="5"/>
  <c r="J3" i="5"/>
  <c r="K3" i="5"/>
  <c r="L3" i="5"/>
  <c r="M3" i="5"/>
  <c r="N3" i="5"/>
  <c r="O3" i="5"/>
  <c r="P3" i="5"/>
  <c r="Q3" i="5"/>
  <c r="R3" i="5"/>
  <c r="S3" i="5"/>
  <c r="T3" i="5"/>
  <c r="U3" i="5"/>
  <c r="V3" i="5"/>
  <c r="W3" i="5"/>
  <c r="X3" i="5"/>
  <c r="Y3" i="5"/>
  <c r="Z3" i="5"/>
  <c r="C29" i="5"/>
  <c r="D29" i="5"/>
  <c r="E29" i="5"/>
  <c r="F29" i="5"/>
  <c r="G29" i="5"/>
  <c r="H29" i="5"/>
  <c r="I29" i="5"/>
  <c r="J29" i="5"/>
  <c r="K29" i="5"/>
  <c r="L29" i="5"/>
  <c r="M29" i="5"/>
  <c r="N29" i="5"/>
  <c r="O29" i="5"/>
  <c r="P29" i="5"/>
  <c r="Q29" i="5"/>
  <c r="R29" i="5"/>
  <c r="S29" i="5"/>
  <c r="T29" i="5"/>
  <c r="U29" i="5"/>
  <c r="V29" i="5"/>
  <c r="W29" i="5"/>
  <c r="X29" i="5"/>
  <c r="Y29" i="5"/>
  <c r="Z29" i="5"/>
  <c r="D29" i="6"/>
  <c r="E29" i="6"/>
  <c r="F29" i="6"/>
  <c r="G29" i="6"/>
  <c r="H29" i="6"/>
  <c r="I29" i="6"/>
  <c r="J29" i="6"/>
  <c r="K29" i="6"/>
  <c r="L29" i="6"/>
  <c r="M29" i="6"/>
  <c r="N29" i="6"/>
  <c r="O29" i="6"/>
  <c r="P29" i="6"/>
  <c r="Q29" i="6"/>
  <c r="R29" i="6"/>
  <c r="S29" i="6"/>
  <c r="T29" i="6"/>
  <c r="U29" i="6"/>
  <c r="V29" i="6"/>
  <c r="W29" i="6"/>
  <c r="X29" i="6"/>
  <c r="B29" i="6"/>
  <c r="C26" i="6"/>
  <c r="D26" i="6"/>
  <c r="E26" i="6"/>
  <c r="F26" i="6"/>
  <c r="G26" i="6"/>
  <c r="H26" i="6"/>
  <c r="I26" i="6"/>
  <c r="J26" i="6"/>
  <c r="K26" i="6"/>
  <c r="L26" i="6"/>
  <c r="M26" i="6"/>
  <c r="N26" i="6"/>
  <c r="O26" i="6"/>
  <c r="P26" i="6"/>
  <c r="Q26" i="6"/>
  <c r="R26" i="6"/>
  <c r="S26" i="6"/>
  <c r="T26" i="6"/>
  <c r="U26" i="6"/>
  <c r="V26" i="6"/>
  <c r="W26" i="6"/>
  <c r="X26" i="6"/>
  <c r="Y26" i="6"/>
  <c r="A26" i="6"/>
  <c r="B2" i="6"/>
  <c r="C2" i="6"/>
  <c r="D2" i="6"/>
  <c r="E2" i="6"/>
  <c r="F2" i="6"/>
  <c r="G2" i="6"/>
  <c r="H2" i="6"/>
  <c r="I2" i="6"/>
  <c r="J2" i="6"/>
  <c r="K2" i="6"/>
  <c r="L2" i="6"/>
  <c r="M2" i="6"/>
  <c r="N2" i="6"/>
  <c r="O2" i="6"/>
  <c r="P2" i="6"/>
  <c r="Q2" i="6"/>
  <c r="R2" i="6"/>
  <c r="S2" i="6"/>
  <c r="T2" i="6"/>
  <c r="U2" i="6"/>
  <c r="V2" i="6"/>
  <c r="W2" i="6"/>
  <c r="X2" i="6"/>
  <c r="Y2" i="6"/>
  <c r="A2" i="6"/>
  <c r="B139" i="5"/>
  <c r="C138" i="5"/>
  <c r="G138" i="5" l="1"/>
  <c r="F138" i="5"/>
  <c r="B24" i="8" l="1"/>
  <c r="B23" i="8"/>
  <c r="D14" i="8"/>
  <c r="D13" i="8"/>
  <c r="C16" i="8" l="1"/>
  <c r="C15" i="8"/>
  <c r="D15" i="8" s="1"/>
  <c r="B10" i="8"/>
  <c r="C8" i="8" s="1"/>
  <c r="C24" i="8" l="1"/>
  <c r="F12" i="7" s="1"/>
  <c r="E26" i="8"/>
  <c r="F24" i="7" s="1"/>
  <c r="C25" i="8"/>
  <c r="F20" i="7" s="1"/>
  <c r="E23" i="8"/>
  <c r="E28" i="8"/>
  <c r="F4" i="7" s="1"/>
  <c r="C26" i="8"/>
  <c r="E22" i="8"/>
  <c r="F18" i="7" s="1"/>
  <c r="C22" i="8"/>
  <c r="F16" i="7" s="1"/>
  <c r="C23" i="8"/>
  <c r="F10" i="7" s="1"/>
  <c r="E27" i="8"/>
  <c r="F2" i="7" s="1"/>
  <c r="E24" i="8"/>
  <c r="E21" i="8"/>
  <c r="F8" i="7" s="1"/>
  <c r="C21" i="8"/>
  <c r="F6" i="7" s="1"/>
  <c r="E15" i="8"/>
  <c r="E10" i="7" s="1"/>
  <c r="E18" i="8"/>
  <c r="E22" i="7" s="1"/>
  <c r="G18" i="8"/>
  <c r="E24" i="7" s="1"/>
  <c r="E17" i="8"/>
  <c r="E20" i="7" s="1"/>
  <c r="G14" i="8"/>
  <c r="E18" i="7" s="1"/>
  <c r="E14" i="8"/>
  <c r="E16" i="7" s="1"/>
  <c r="E13" i="8"/>
  <c r="E6" i="7" s="1"/>
  <c r="G13" i="8"/>
  <c r="D16" i="8"/>
  <c r="C9" i="8"/>
  <c r="E8" i="7"/>
  <c r="F27" i="6"/>
  <c r="W27" i="6"/>
  <c r="C29" i="6"/>
  <c r="D5" i="6"/>
  <c r="E5" i="6"/>
  <c r="F5" i="6"/>
  <c r="G5" i="6"/>
  <c r="H5" i="6"/>
  <c r="I5" i="6"/>
  <c r="J5" i="6"/>
  <c r="K5" i="6"/>
  <c r="L5" i="6"/>
  <c r="M5" i="6"/>
  <c r="N5" i="6"/>
  <c r="O5" i="6"/>
  <c r="P5" i="6"/>
  <c r="Q5" i="6"/>
  <c r="R5" i="6"/>
  <c r="S5" i="6"/>
  <c r="T5" i="6"/>
  <c r="U5" i="6"/>
  <c r="V5" i="6"/>
  <c r="W5" i="6"/>
  <c r="X5" i="6"/>
  <c r="Y5" i="6"/>
  <c r="C5" i="6"/>
  <c r="C3" i="6"/>
  <c r="D138" i="5"/>
  <c r="E138" i="5"/>
  <c r="B138" i="5"/>
  <c r="D3" i="6"/>
  <c r="B3" i="6"/>
  <c r="O27" i="6"/>
  <c r="C27" i="6"/>
  <c r="T27" i="6"/>
  <c r="D27" i="6"/>
  <c r="B27" i="6"/>
  <c r="Q27" i="6"/>
  <c r="Y27" i="6"/>
  <c r="J27" i="6"/>
  <c r="E3" i="6"/>
  <c r="G3" i="6"/>
  <c r="F3" i="6"/>
  <c r="E27" i="6"/>
  <c r="H27" i="6"/>
  <c r="S27" i="6"/>
  <c r="R27" i="6"/>
  <c r="I27" i="6"/>
  <c r="X27" i="6"/>
  <c r="L27" i="6"/>
  <c r="G27" i="6"/>
  <c r="N27" i="6"/>
  <c r="U27" i="6"/>
  <c r="V27" i="6"/>
  <c r="M27" i="6"/>
  <c r="P27" i="6"/>
  <c r="K27" i="6"/>
  <c r="Z138" i="5" l="1"/>
  <c r="K138" i="5"/>
  <c r="V138" i="5"/>
  <c r="M138" i="5"/>
  <c r="J138" i="5"/>
  <c r="F14" i="7"/>
  <c r="S138" i="5"/>
  <c r="N138" i="5"/>
  <c r="I138" i="5"/>
  <c r="H138" i="5"/>
  <c r="T138" i="5"/>
  <c r="F26" i="8"/>
  <c r="F21" i="8"/>
  <c r="F9" i="7" s="1"/>
  <c r="F22" i="8"/>
  <c r="F19" i="7" s="1"/>
  <c r="F23" i="8"/>
  <c r="F24" i="8"/>
  <c r="D22" i="8"/>
  <c r="F17" i="7" s="1"/>
  <c r="F28" i="8"/>
  <c r="F5" i="7" s="1"/>
  <c r="D23" i="8"/>
  <c r="F11" i="7" s="1"/>
  <c r="D24" i="8"/>
  <c r="F13" i="7" s="1"/>
  <c r="D21" i="8"/>
  <c r="F7" i="7" s="1"/>
  <c r="D25" i="8"/>
  <c r="F21" i="7" s="1"/>
  <c r="D26" i="8"/>
  <c r="F23" i="7" s="1"/>
  <c r="F27" i="8"/>
  <c r="F3" i="7" s="1"/>
  <c r="F25" i="7"/>
  <c r="F22" i="7"/>
  <c r="U138" i="5"/>
  <c r="O138" i="5"/>
  <c r="W138" i="5"/>
  <c r="X138" i="5"/>
  <c r="L138" i="5"/>
  <c r="R138" i="5"/>
  <c r="Y138" i="5"/>
  <c r="Q138" i="5"/>
  <c r="P138" i="5"/>
  <c r="H18" i="8"/>
  <c r="E25" i="7" s="1"/>
  <c r="F18" i="8"/>
  <c r="E23" i="7" s="1"/>
  <c r="F17" i="8"/>
  <c r="E21" i="7" s="1"/>
  <c r="F13" i="8"/>
  <c r="E7" i="7" s="1"/>
  <c r="H13" i="8"/>
  <c r="F14" i="8"/>
  <c r="E17" i="7" s="1"/>
  <c r="H14" i="8"/>
  <c r="E19" i="7" s="1"/>
  <c r="F16" i="8"/>
  <c r="E13" i="7" s="1"/>
  <c r="E16" i="8"/>
  <c r="E12" i="7" s="1"/>
  <c r="G16" i="8"/>
  <c r="E14" i="7" s="1"/>
  <c r="F15" i="8"/>
  <c r="E11" i="7" s="1"/>
  <c r="H16" i="8"/>
  <c r="E15" i="7" s="1"/>
  <c r="E9" i="7"/>
  <c r="F15" i="7" l="1"/>
  <c r="H136" i="5" l="1"/>
  <c r="B136" i="5"/>
  <c r="I136" i="5"/>
  <c r="S136" i="5"/>
  <c r="N136" i="5"/>
  <c r="E109" i="5"/>
  <c r="T109" i="5"/>
  <c r="L109" i="5"/>
  <c r="D109" i="5"/>
  <c r="S109" i="5"/>
  <c r="K109" i="5"/>
  <c r="C109" i="5"/>
  <c r="Z109" i="5"/>
  <c r="R109" i="5"/>
  <c r="J109" i="5"/>
  <c r="U109" i="5"/>
  <c r="Y109" i="5"/>
  <c r="Q109" i="5"/>
  <c r="I109" i="5"/>
  <c r="M109" i="5"/>
  <c r="X109" i="5"/>
  <c r="P109" i="5"/>
  <c r="H109" i="5"/>
  <c r="W109" i="5"/>
  <c r="O109" i="5"/>
  <c r="G109" i="5"/>
  <c r="V109" i="5"/>
  <c r="N109" i="5"/>
  <c r="B109" i="5"/>
  <c r="F109" i="5"/>
  <c r="G136" i="5" l="1"/>
  <c r="J136" i="5"/>
  <c r="Z136" i="5"/>
  <c r="X136" i="5"/>
  <c r="Y136" i="5"/>
  <c r="D136" i="5"/>
  <c r="R136" i="5"/>
  <c r="O136" i="5"/>
  <c r="U136" i="5"/>
  <c r="T136" i="5"/>
  <c r="M136" i="5"/>
  <c r="E136" i="5"/>
  <c r="C136" i="5"/>
  <c r="K136" i="5"/>
  <c r="W136" i="5"/>
  <c r="V136" i="5"/>
  <c r="Q136" i="5"/>
  <c r="F136" i="5"/>
  <c r="P136" i="5"/>
  <c r="L136" i="5"/>
</calcChain>
</file>

<file path=xl/sharedStrings.xml><?xml version="1.0" encoding="utf-8"?>
<sst xmlns="http://schemas.openxmlformats.org/spreadsheetml/2006/main" count="203" uniqueCount="91">
  <si>
    <r>
      <rPr>
        <b/>
        <sz val="11"/>
        <color rgb="FF000000"/>
        <rFont val="Calibri"/>
      </rPr>
      <t xml:space="preserve">State of North Carolina 
Community Development Block Grant – Disaster Recovery (CDBG-DR) Program for Tropical Storm Fred
Projections of Expenditures and Outcomes - as of Quarter Ending September 30, 2023
</t>
    </r>
    <r>
      <rPr>
        <sz val="11"/>
        <color rgb="FF000000"/>
        <rFont val="Calibri"/>
        <scheme val="minor"/>
      </rPr>
      <t xml:space="preserve">Grant # B-21-DV-37-0001
Background: The Federal Register notice authorizing North Carolina’s allocation of CDBG-DR funds requires the State to publish a projection of expenditures and outcomes. The following projections follow a HUD-specified template designed to distinguish investments in housing, non-housing, and planning/administrative activities. 
This update reflects the entire grant amount.
Reading the Projections: The HUD format contains two spreadsheets: one for financial projections and one for performance indicators. The projections indicate a month and year that corresponds to the beginning of the quarter. For example, 4/2023 represents the quarter from 4/1/2023-6/30/2023. The graphs represent cumulative expenditures over the life of the programs. 
Revisions: These projections will be revised as more data becomes available through the award process. Additionally, these projections will be revised following Quarterly Performance Reports submitted to HUD to reflect actual progress.
</t>
    </r>
  </si>
  <si>
    <t>Affordable Housing Development Fund</t>
  </si>
  <si>
    <t>Projected Expenditures</t>
  </si>
  <si>
    <t>Quarterly Projection</t>
  </si>
  <si>
    <t>Actual Expenditure</t>
  </si>
  <si>
    <t>Actual Quarterly Expend (from QPRs)</t>
  </si>
  <si>
    <t>Affordable Housing Development Fund-Mitigation</t>
  </si>
  <si>
    <t>Homeownership Assistance Program</t>
  </si>
  <si>
    <t>Housing Counseling Fund</t>
  </si>
  <si>
    <t>Planning &amp; Admin</t>
  </si>
  <si>
    <t>Total Expenditures</t>
  </si>
  <si>
    <t>Projected Units</t>
  </si>
  <si>
    <t># of affordable housing units (Quarterly Projection)</t>
  </si>
  <si>
    <t>Actual Units</t>
  </si>
  <si>
    <t># of affordable housing units(Populated from QPR Reporting)</t>
  </si>
  <si>
    <t># of Properties (Quarterly Projection)</t>
  </si>
  <si>
    <t># of Properties (Populated from QPR Reporting)</t>
  </si>
  <si>
    <t>Households</t>
  </si>
  <si>
    <t># of households reached (Quarterly Projection)</t>
  </si>
  <si>
    <t># of households reached (Populated from QPR Reporting)</t>
  </si>
  <si>
    <t>GRANT</t>
  </si>
  <si>
    <t>PROGRAM</t>
  </si>
  <si>
    <t>ACTIVITY</t>
  </si>
  <si>
    <t>NATION OBJ</t>
  </si>
  <si>
    <t>PROJECTED UNITS</t>
  </si>
  <si>
    <t>BUDGET</t>
  </si>
  <si>
    <t>FLO1</t>
  </si>
  <si>
    <t>Administration</t>
  </si>
  <si>
    <t>FLO1999ADM1002</t>
  </si>
  <si>
    <t>N/a</t>
  </si>
  <si>
    <t>FLO2</t>
  </si>
  <si>
    <t>FLO2999ADM1002</t>
  </si>
  <si>
    <t>Planning</t>
  </si>
  <si>
    <t>FLO1999PLN9102</t>
  </si>
  <si>
    <t>FLO2999PLN9102</t>
  </si>
  <si>
    <t>Homeowner Recovery Program</t>
  </si>
  <si>
    <t>FLO1999HRB1108</t>
  </si>
  <si>
    <t>LMH</t>
  </si>
  <si>
    <t>FLO2999HRB1108</t>
  </si>
  <si>
    <t>FLO1999HRB1102</t>
  </si>
  <si>
    <t>UN</t>
  </si>
  <si>
    <t>FLO2999HRB1102</t>
  </si>
  <si>
    <t>Strategic Buyout Program</t>
  </si>
  <si>
    <t>FLO1999BAM1403</t>
  </si>
  <si>
    <t>LMB</t>
  </si>
  <si>
    <t>FLO2999BAM1403</t>
  </si>
  <si>
    <t>FLO1999BAM1404</t>
  </si>
  <si>
    <t>LMHI</t>
  </si>
  <si>
    <t>FLO2999BAM1404</t>
  </si>
  <si>
    <t>FLO1999BAM1402</t>
  </si>
  <si>
    <t>FLO2999BAM1402</t>
  </si>
  <si>
    <t>Small Rental Repair Program</t>
  </si>
  <si>
    <t>FLO1999SRM1508</t>
  </si>
  <si>
    <t>FLO2999SRM1508</t>
  </si>
  <si>
    <t>FLO1999SRM1502</t>
  </si>
  <si>
    <t>FLO2999SRM1502</t>
  </si>
  <si>
    <t>Construction Trades Training Program</t>
  </si>
  <si>
    <t>FLO1999CTT9207</t>
  </si>
  <si>
    <t>LMC</t>
  </si>
  <si>
    <t>FLO2999CTT9207</t>
  </si>
  <si>
    <t>Code Enforcement Support Program</t>
  </si>
  <si>
    <t>FLO1999CES1108</t>
  </si>
  <si>
    <t>FLO2999CES1108</t>
  </si>
  <si>
    <t>FLO1999CES1102</t>
  </si>
  <si>
    <t>FLO2999CES1102</t>
  </si>
  <si>
    <t>National Objective</t>
  </si>
  <si>
    <t>Threshold</t>
  </si>
  <si>
    <t>LMI Target</t>
  </si>
  <si>
    <t>UN Target</t>
  </si>
  <si>
    <t>CDBG-DR Agreements</t>
  </si>
  <si>
    <t>Agreement Budgets</t>
  </si>
  <si>
    <t>Percentage</t>
  </si>
  <si>
    <t>B-19-DV-37-0001</t>
  </si>
  <si>
    <t>B-19-DV-37-0002</t>
  </si>
  <si>
    <t>Total</t>
  </si>
  <si>
    <t>Units - Program Assumptions</t>
  </si>
  <si>
    <t>Est. Cost Per Unit</t>
  </si>
  <si>
    <t>Total Budget</t>
  </si>
  <si>
    <t>Units - FLOR Action Plan</t>
  </si>
  <si>
    <t>LMI for FLO1</t>
  </si>
  <si>
    <t>LMI for FLO2</t>
  </si>
  <si>
    <t>UN for FLO1</t>
  </si>
  <si>
    <t>UN for FLO2</t>
  </si>
  <si>
    <t>Housing</t>
  </si>
  <si>
    <t xml:space="preserve">Small Rental </t>
  </si>
  <si>
    <t>Buyout</t>
  </si>
  <si>
    <t>combined below</t>
  </si>
  <si>
    <t>Buyout Incentive</t>
  </si>
  <si>
    <t>Construction Trades Training</t>
  </si>
  <si>
    <t>Code Enforcement Support</t>
  </si>
  <si>
    <t>Budget - Program Assumptions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</si>
</sst>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164" formatCode="&quot;$&quot;#,##0"/>
    <numFmt numFmtId="165" formatCode="_(&quot;$&quot;* #,##0_);_(&quot;$&quot;* \(#,##0\);_(&quot;$&quot;* &quot;-&quot;??_);_(@_)"/>
    <numFmt numFmtId="166" formatCode="&quot;$&quot;#,##0.00"/>
  </numFmts>
  <fonts count="9">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sz val="11"/>
      <color theme="0"/>
      <name val="Calibri"/>
      <family val="2"/>
      <scheme val="minor"/>
    </font>
    <font>
      <sz val="8"/>
      <name val="Calibri"/>
      <family val="2"/>
      <scheme val="minor"/>
    </font>
    <font>
      <b/>
      <sz val="11"/>
      <color rgb="FF000000"/>
      <name val="Calibri"/>
    </font>
    <font>
      <sz val="11"/>
      <color rgb="FF000000"/>
      <name val="Calibri"/>
      <scheme val="minor"/>
    </font>
    <font>
      <sz val="11"/>
      <color rgb="FF000000"/>
      <name val="Calibri"/>
    </font>
  </fonts>
  <fills count="10">
    <fill>
      <patternFill patternType="none"/>
    </fill>
    <fill>
      <patternFill patternType="gray125"/>
    </fill>
    <fill>
      <patternFill patternType="solid">
        <fgColor theme="4" tint="0.79998168889431442"/>
        <bgColor theme="4" tint="0.79998168889431442"/>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4"/>
        <bgColor theme="4"/>
      </patternFill>
    </fill>
    <fill>
      <patternFill patternType="solid">
        <fgColor theme="3" tint="0.79998168889431442"/>
        <bgColor indexed="64"/>
      </patternFill>
    </fill>
    <fill>
      <patternFill patternType="solid">
        <fgColor theme="3" tint="0.79998168889431442"/>
        <bgColor theme="4" tint="0.79998168889431442"/>
      </patternFill>
    </fill>
    <fill>
      <patternFill patternType="solid">
        <fgColor theme="6" tint="0.59999389629810485"/>
        <bgColor indexed="64"/>
      </patternFill>
    </fill>
  </fills>
  <borders count="7">
    <border>
      <left/>
      <right/>
      <top/>
      <bottom/>
      <diagonal/>
    </border>
    <border>
      <left style="thin">
        <color theme="0"/>
      </left>
      <right/>
      <top/>
      <bottom style="thick">
        <color theme="0"/>
      </bottom>
      <diagonal/>
    </border>
    <border>
      <left style="thin">
        <color theme="0"/>
      </left>
      <right style="thin">
        <color theme="0"/>
      </right>
      <top/>
      <bottom style="thick">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46">
    <xf numFmtId="0" fontId="0" fillId="0" borderId="0" xfId="0"/>
    <xf numFmtId="3" fontId="0" fillId="0" borderId="0" xfId="0" applyNumberFormat="1"/>
    <xf numFmtId="164" fontId="0" fillId="0" borderId="0" xfId="0" applyNumberFormat="1"/>
    <xf numFmtId="0" fontId="0" fillId="0" borderId="0" xfId="0" applyAlignment="1">
      <alignment horizontal="right"/>
    </xf>
    <xf numFmtId="6" fontId="0" fillId="0" borderId="0" xfId="0" applyNumberFormat="1" applyAlignment="1">
      <alignment horizontal="right"/>
    </xf>
    <xf numFmtId="10" fontId="0" fillId="0" borderId="0" xfId="2" applyNumberFormat="1" applyFont="1" applyAlignment="1">
      <alignment horizontal="right"/>
    </xf>
    <xf numFmtId="9" fontId="0" fillId="0" borderId="0" xfId="0" applyNumberFormat="1" applyAlignment="1">
      <alignment horizontal="right"/>
    </xf>
    <xf numFmtId="1" fontId="0" fillId="0" borderId="0" xfId="0" applyNumberFormat="1" applyAlignment="1">
      <alignment horizontal="right"/>
    </xf>
    <xf numFmtId="44" fontId="0" fillId="0" borderId="0" xfId="1" applyFont="1" applyAlignment="1">
      <alignment horizontal="right"/>
    </xf>
    <xf numFmtId="165" fontId="0" fillId="0" borderId="0" xfId="1" applyNumberFormat="1" applyFont="1" applyAlignment="1">
      <alignment horizontal="right"/>
    </xf>
    <xf numFmtId="0" fontId="4" fillId="6" borderId="1" xfId="0" applyFont="1" applyFill="1" applyBorder="1" applyAlignment="1">
      <alignment horizontal="right"/>
    </xf>
    <xf numFmtId="0" fontId="4" fillId="6" borderId="2" xfId="0" applyFont="1" applyFill="1" applyBorder="1" applyAlignment="1">
      <alignment horizontal="right"/>
    </xf>
    <xf numFmtId="1" fontId="0" fillId="0" borderId="0" xfId="0" applyNumberFormat="1"/>
    <xf numFmtId="3" fontId="0" fillId="0" borderId="0" xfId="0" applyNumberFormat="1" applyAlignment="1">
      <alignment horizontal="right"/>
    </xf>
    <xf numFmtId="3" fontId="0" fillId="0" borderId="0" xfId="1" applyNumberFormat="1" applyFont="1" applyAlignment="1">
      <alignment horizontal="right"/>
    </xf>
    <xf numFmtId="165" fontId="0" fillId="0" borderId="0" xfId="1" applyNumberFormat="1" applyFont="1"/>
    <xf numFmtId="44" fontId="0" fillId="0" borderId="0" xfId="1" applyFont="1"/>
    <xf numFmtId="165" fontId="0" fillId="0" borderId="0" xfId="0" applyNumberFormat="1"/>
    <xf numFmtId="44" fontId="0" fillId="0" borderId="0" xfId="0" applyNumberFormat="1"/>
    <xf numFmtId="9" fontId="0" fillId="0" borderId="0" xfId="2" applyFont="1"/>
    <xf numFmtId="0" fontId="0" fillId="0" borderId="0" xfId="0" applyAlignment="1">
      <alignment horizontal="center" vertical="top"/>
    </xf>
    <xf numFmtId="0" fontId="0" fillId="0" borderId="0" xfId="0" applyAlignment="1">
      <alignment wrapText="1"/>
    </xf>
    <xf numFmtId="0" fontId="0" fillId="0" borderId="6" xfId="0" applyBorder="1" applyAlignment="1">
      <alignment wrapText="1"/>
    </xf>
    <xf numFmtId="166" fontId="0" fillId="0" borderId="0" xfId="0" applyNumberFormat="1"/>
    <xf numFmtId="165" fontId="1" fillId="0" borderId="0" xfId="1" applyNumberFormat="1" applyFont="1" applyAlignment="1">
      <alignment horizontal="right"/>
    </xf>
    <xf numFmtId="164" fontId="0" fillId="5" borderId="6" xfId="0" applyNumberFormat="1" applyFill="1" applyBorder="1"/>
    <xf numFmtId="0" fontId="2" fillId="8" borderId="6" xfId="0" applyFont="1" applyFill="1" applyBorder="1"/>
    <xf numFmtId="14" fontId="2" fillId="7" borderId="6" xfId="0" applyNumberFormat="1" applyFont="1" applyFill="1" applyBorder="1"/>
    <xf numFmtId="0" fontId="0" fillId="0" borderId="6" xfId="0" applyBorder="1"/>
    <xf numFmtId="164" fontId="0" fillId="0" borderId="6" xfId="0" applyNumberFormat="1" applyBorder="1"/>
    <xf numFmtId="164" fontId="0" fillId="9" borderId="6" xfId="0" applyNumberFormat="1" applyFill="1" applyBorder="1"/>
    <xf numFmtId="0" fontId="0" fillId="0" borderId="6" xfId="0" applyBorder="1" applyAlignment="1">
      <alignment horizontal="left"/>
    </xf>
    <xf numFmtId="0" fontId="0" fillId="0" borderId="6" xfId="0" applyBorder="1" applyAlignment="1">
      <alignment horizontal="left" wrapText="1"/>
    </xf>
    <xf numFmtId="164" fontId="3" fillId="5" borderId="6" xfId="0" applyNumberFormat="1" applyFont="1" applyFill="1" applyBorder="1"/>
    <xf numFmtId="0" fontId="2" fillId="2" borderId="6" xfId="0" applyFont="1" applyFill="1" applyBorder="1"/>
    <xf numFmtId="164" fontId="3" fillId="3" borderId="6" xfId="0" applyNumberFormat="1" applyFont="1" applyFill="1" applyBorder="1"/>
    <xf numFmtId="164" fontId="3" fillId="4" borderId="6" xfId="0" applyNumberFormat="1" applyFont="1" applyFill="1" applyBorder="1"/>
    <xf numFmtId="14" fontId="2" fillId="2" borderId="6" xfId="0" applyNumberFormat="1" applyFont="1" applyFill="1" applyBorder="1"/>
    <xf numFmtId="0" fontId="0" fillId="0" borderId="6" xfId="0" applyBorder="1" applyAlignment="1">
      <alignment horizontal="left" indent="1"/>
    </xf>
    <xf numFmtId="0" fontId="0" fillId="3" borderId="6" xfId="0" applyFill="1" applyBorder="1"/>
    <xf numFmtId="0" fontId="0" fillId="5" borderId="6" xfId="0" applyFill="1" applyBorder="1"/>
    <xf numFmtId="3" fontId="0" fillId="0" borderId="6" xfId="0" applyNumberFormat="1" applyBorder="1"/>
    <xf numFmtId="3" fontId="0" fillId="3" borderId="6" xfId="0" applyNumberFormat="1" applyFill="1" applyBorder="1"/>
    <xf numFmtId="0" fontId="8" fillId="0" borderId="3" xfId="0" applyFont="1" applyBorder="1" applyAlignment="1">
      <alignment vertical="top" wrapText="1"/>
    </xf>
    <xf numFmtId="0" fontId="0" fillId="0" borderId="4" xfId="0" applyBorder="1" applyAlignment="1">
      <alignment vertical="top"/>
    </xf>
    <xf numFmtId="0" fontId="0" fillId="0" borderId="5" xfId="0" applyBorder="1" applyAlignment="1">
      <alignment vertical="top"/>
    </xf>
  </cellXfs>
  <cellStyles count="3">
    <cellStyle name="Currency" xfId="1" builtinId="4"/>
    <cellStyle name="Normal" xfId="0" builtinId="0"/>
    <cellStyle name="Percent" xfId="2" builtinId="5"/>
  </cellStyles>
  <dxfs count="16">
    <dxf>
      <numFmt numFmtId="165" formatCode="_(&quot;$&quot;* #,##0_);_(&quot;$&quot;* \(#,##0\);_(&quot;$&quot;* &quot;-&quot;??_);_(@_)"/>
    </dxf>
    <dxf>
      <numFmt numFmtId="165" formatCode="_(&quot;$&quot;* #,##0_);_(&quot;$&quot;* \(#,##0\);_(&quot;$&quot;* &quot;-&quot;??_);_(@_)"/>
    </dxf>
    <dxf>
      <numFmt numFmtId="165" formatCode="_(&quot;$&quot;* #,##0_);_(&quot;$&quot;* \(#,##0\);_(&quot;$&quot;* &quot;-&quot;??_);_(@_)"/>
    </dxf>
    <dxf>
      <numFmt numFmtId="165" formatCode="_(&quot;$&quot;* #,##0_);_(&quot;$&quot;* \(#,##0\);_(&quot;$&quot;*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5" formatCode="_(&quot;$&quot;* #,##0_);_(&quot;$&quot;* \(#,##0\);_(&quot;$&quot;* &quot;-&quot;??_);_(@_)"/>
      <alignment horizontal="right"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right" vertical="bottom" textRotation="0" wrapText="0" indent="0" justifyLastLine="0" shrinkToFit="0" readingOrder="0"/>
      <border diagonalUp="0" diagonalDown="0" outline="0">
        <left style="thin">
          <color theme="0"/>
        </left>
        <right style="thin">
          <color theme="0"/>
        </right>
        <top/>
        <bottom/>
      </border>
    </dxf>
    <dxf>
      <numFmt numFmtId="1" formatCode="0"/>
    </dxf>
    <dxf>
      <numFmt numFmtId="1" formatCode="0"/>
    </dxf>
    <dxf>
      <numFmt numFmtId="1" formatCode="0"/>
    </dxf>
    <dxf>
      <numFmt numFmtId="1" formatCode="0"/>
      <alignment horizontal="right" vertical="bottom" textRotation="0" wrapText="0" indent="0" justifyLastLine="0" shrinkToFit="0" readingOrder="0"/>
    </dxf>
    <dxf>
      <numFmt numFmtId="3" formatCode="#,##0"/>
    </dxf>
    <dxf>
      <font>
        <b val="0"/>
        <i val="0"/>
        <strike val="0"/>
        <condense val="0"/>
        <extend val="0"/>
        <outline val="0"/>
        <shadow val="0"/>
        <u val="none"/>
        <vertAlign val="baseline"/>
        <sz val="11"/>
        <color theme="1"/>
        <name val="Calibri"/>
        <scheme val="minor"/>
      </font>
      <numFmt numFmtId="165" formatCode="_(&quot;$&quot;* #,##0_);_(&quot;$&quot;* \(#,##0\);_(&quot;$&quot;* &quot;-&quot;??_);_(@_)"/>
      <alignment horizontal="right" vertical="bottom" textRotation="0" wrapText="0" indent="0" justifyLastLine="0" shrinkToFit="0" readingOrder="0"/>
    </dxf>
    <dxf>
      <numFmt numFmtId="3" formatCode="#,##0"/>
    </dxf>
    <dxf>
      <font>
        <b/>
        <i val="0"/>
        <strike val="0"/>
        <condense val="0"/>
        <extend val="0"/>
        <outline val="0"/>
        <shadow val="0"/>
        <u val="none"/>
        <vertAlign val="baseline"/>
        <sz val="11"/>
        <color theme="0"/>
        <name val="Calibri"/>
        <scheme val="minor"/>
      </font>
      <fill>
        <patternFill patternType="solid">
          <fgColor theme="4"/>
          <bgColor theme="4"/>
        </patternFill>
      </fill>
      <alignment horizontal="right" vertical="bottom" textRotation="0" wrapText="0" indent="0" justifyLastLine="0" shrinkToFit="0" readingOrder="0"/>
      <border diagonalUp="0" diagonalDown="0" outline="0">
        <left style="thin">
          <color theme="0"/>
        </left>
        <right style="thin">
          <color theme="0"/>
        </right>
        <top/>
        <bottom/>
      </border>
    </dxf>
    <dxf>
      <numFmt numFmtId="10" formatCode="&quot;$&quot;#,##0_);[Red]\(&quot;$&quot;#,##0\)"/>
      <alignment horizontal="right" vertical="bottom" textRotation="0" wrapText="0" indent="0" justifyLastLine="0" shrinkToFit="0" readingOrder="0"/>
    </dxf>
    <dxf>
      <numFmt numFmtId="13" formatCode="0%"/>
      <alignment horizontal="right" vertical="bottom" textRotation="0" wrapText="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2" Type="http://schemas.openxmlformats.org/officeDocument/2006/relationships/chartUserShapes" Target="../drawings/drawing12.xml"/><Relationship Id="rId1" Type="http://schemas.openxmlformats.org/officeDocument/2006/relationships/themeOverride" Target="../theme/themeOverride9.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1.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2.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3.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6.xml"/><Relationship Id="rId1" Type="http://schemas.openxmlformats.org/officeDocument/2006/relationships/themeOverride" Target="../theme/themeOverride4.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5.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6.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10.xml"/><Relationship Id="rId1" Type="http://schemas.openxmlformats.org/officeDocument/2006/relationships/themeOverride" Target="../theme/themeOverride7.xml"/></Relationships>
</file>

<file path=xl/charts/_rels/chart9.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Affordable Housing Development Fund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5"/>
          <c:w val="0.64951937724279984"/>
          <c:h val="0.60022856517935252"/>
        </c:manualLayout>
      </c:layout>
      <c:lineChart>
        <c:grouping val="standard"/>
        <c:varyColors val="0"/>
        <c:ser>
          <c:idx val="0"/>
          <c:order val="0"/>
          <c:tx>
            <c:strRef>
              <c:f>'Financial Proj'!$A$3</c:f>
              <c:strCache>
                <c:ptCount val="1"/>
                <c:pt idx="0">
                  <c:v>Projected Expenditures</c:v>
                </c:pt>
              </c:strCache>
            </c:strRef>
          </c:tx>
          <c:marker>
            <c:symbol val="diamond"/>
            <c:size val="4"/>
          </c:marker>
          <c:cat>
            <c:numRef>
              <c:f>'Financial Proj'!$B$2:$Z$2</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'Financial Proj'!$B$3:$Z$3</c:f>
              <c:numCache>
                <c:formatCode>"$"#,##0</c:formatCode>
                <c:ptCount val="20"/>
                <c:pt idx="0">
                  <c:v>2113608</c:v>
                </c:pt>
                <c:pt idx="1">
                  <c:v>2465876</c:v>
                </c:pt>
                <c:pt idx="2">
                  <c:v>2818144</c:v>
                </c:pt>
                <c:pt idx="3">
                  <c:v>3170412</c:v>
                </c:pt>
                <c:pt idx="4">
                  <c:v>3522680</c:v>
                </c:pt>
                <c:pt idx="5">
                  <c:v>3874948</c:v>
                </c:pt>
                <c:pt idx="6">
                  <c:v>4227216</c:v>
                </c:pt>
                <c:pt idx="7">
                  <c:v>4579484</c:v>
                </c:pt>
                <c:pt idx="8">
                  <c:v>4931752</c:v>
                </c:pt>
                <c:pt idx="9">
                  <c:v>5284020</c:v>
                </c:pt>
                <c:pt idx="10">
                  <c:v>5636288</c:v>
                </c:pt>
                <c:pt idx="11">
                  <c:v>5988556</c:v>
                </c:pt>
                <c:pt idx="12">
                  <c:v>6340824</c:v>
                </c:pt>
                <c:pt idx="13">
                  <c:v>6693092</c:v>
                </c:pt>
                <c:pt idx="14">
                  <c:v>7045360</c:v>
                </c:pt>
                <c:pt idx="15">
                  <c:v>7397628</c:v>
                </c:pt>
                <c:pt idx="16">
                  <c:v>7749896</c:v>
                </c:pt>
                <c:pt idx="17">
                  <c:v>8102164</c:v>
                </c:pt>
                <c:pt idx="18">
                  <c:v>8454432</c:v>
                </c:pt>
                <c:pt idx="19">
                  <c:v>8806700</c:v>
                </c:pt>
              </c:numCache>
            </c:numRef>
          </c:val>
          <c:smooth val="0"/>
          <c:extLst>
            <c:ext xmlns:c16="http://schemas.microsoft.com/office/drawing/2014/chart" uri="{C3380CC4-5D6E-409C-BE32-E72D297353CC}">
              <c16:uniqueId val="{00000000-5F8D-4221-93AA-2DE556F35B58}"/>
            </c:ext>
          </c:extLst>
        </c:ser>
        <c:ser>
          <c:idx val="2"/>
          <c:order val="1"/>
          <c:tx>
            <c:strRef>
              <c:f>'Financial Proj'!$A$5</c:f>
              <c:strCache>
                <c:ptCount val="1"/>
                <c:pt idx="0">
                  <c:v>Actual Expenditure</c:v>
                </c:pt>
              </c:strCache>
            </c:strRef>
          </c:tx>
          <c:marker>
            <c:symbol val="triangle"/>
            <c:size val="3"/>
          </c:marker>
          <c:cat>
            <c:numRef>
              <c:f>'Financial Proj'!$B$2:$Z$2</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'Financial Proj'!$B$5:$Z$5</c:f>
              <c:numCache>
                <c:formatCode>"$"#,##0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1-5F8D-4221-93AA-2DE556F35B58}"/>
            </c:ext>
          </c:extLst>
        </c:ser>
        <c:dLbls>
          <c:showLegendKey val="0"/>
          <c:showVal val="0"/>
          <c:showCatName val="0"/>
          <c:showSerName val="0"/>
          <c:showPercent val="0"/>
          <c:showBubbleSize val="0"/>
        </c:dLbls>
        <c:marker val="1"/>
        <c:smooth val="0"/>
        <c:axId val="473140040"/>
        <c:axId val="1"/>
      </c:lineChart>
      <c:dateAx>
        <c:axId val="473140040"/>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0040"/>
        <c:crosses val="autoZero"/>
        <c:crossBetween val="between"/>
        <c:dispUnits>
          <c:builtInUnit val="millions"/>
          <c:dispUnitsLbl>
            <c:layout>
              <c:manualLayout>
                <c:xMode val="edge"/>
                <c:yMode val="edge"/>
                <c:x val="2.3001297106776909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12867772262418"/>
          <c:y val="0.36087013579824262"/>
          <c:w val="0.2005245903895041"/>
          <c:h val="0.30217448362432958"/>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Housing Counseling Accomplishments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layout>
        <c:manualLayout>
          <c:xMode val="edge"/>
          <c:yMode val="edge"/>
          <c:x val="0.12418452754134478"/>
          <c:y val="3.4403669724770644E-2"/>
        </c:manualLayout>
      </c:layout>
      <c:overlay val="0"/>
    </c:title>
    <c:autoTitleDeleted val="0"/>
    <c:plotArea>
      <c:layout>
        <c:manualLayout>
          <c:layoutTarget val="inner"/>
          <c:xMode val="edge"/>
          <c:yMode val="edge"/>
          <c:x val="0.12348571011956838"/>
          <c:y val="0.21433180227471565"/>
          <c:w val="0.67375966025080281"/>
          <c:h val="0.59449939851268596"/>
        </c:manualLayout>
      </c:layout>
      <c:lineChart>
        <c:grouping val="standard"/>
        <c:varyColors val="0"/>
        <c:ser>
          <c:idx val="0"/>
          <c:order val="0"/>
          <c:tx>
            <c:strRef>
              <c:f>'Performance Proj'!$A$72</c:f>
              <c:strCache>
                <c:ptCount val="1"/>
                <c:pt idx="0">
                  <c:v>Households</c:v>
                </c:pt>
              </c:strCache>
            </c:strRef>
          </c:tx>
          <c:marker>
            <c:symbol val="diamond"/>
            <c:size val="4"/>
          </c:marker>
          <c:cat>
            <c:numRef>
              <c:f>'Performance Proj'!$B$71:$Z$71</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'Performance Proj'!$B$72:$Z$72</c:f>
              <c:numCache>
                <c:formatCode>#,##0</c:formatCode>
                <c:ptCount val="20"/>
                <c:pt idx="0">
                  <c:v>0</c:v>
                </c:pt>
                <c:pt idx="1">
                  <c:v>10</c:v>
                </c:pt>
                <c:pt idx="2">
                  <c:v>10</c:v>
                </c:pt>
                <c:pt idx="3">
                  <c:v>10</c:v>
                </c:pt>
                <c:pt idx="4">
                  <c:v>10</c:v>
                </c:pt>
                <c:pt idx="5">
                  <c:v>10</c:v>
                </c:pt>
                <c:pt idx="6">
                  <c:v>25</c:v>
                </c:pt>
                <c:pt idx="7">
                  <c:v>25</c:v>
                </c:pt>
                <c:pt idx="8">
                  <c:v>25</c:v>
                </c:pt>
                <c:pt idx="9">
                  <c:v>25</c:v>
                </c:pt>
                <c:pt idx="10">
                  <c:v>25</c:v>
                </c:pt>
                <c:pt idx="11">
                  <c:v>25</c:v>
                </c:pt>
                <c:pt idx="12">
                  <c:v>25</c:v>
                </c:pt>
                <c:pt idx="13">
                  <c:v>25</c:v>
                </c:pt>
                <c:pt idx="14">
                  <c:v>25</c:v>
                </c:pt>
                <c:pt idx="15">
                  <c:v>25</c:v>
                </c:pt>
                <c:pt idx="16">
                  <c:v>25</c:v>
                </c:pt>
                <c:pt idx="17">
                  <c:v>25</c:v>
                </c:pt>
                <c:pt idx="18">
                  <c:v>25</c:v>
                </c:pt>
                <c:pt idx="19">
                  <c:v>25</c:v>
                </c:pt>
              </c:numCache>
            </c:numRef>
          </c:val>
          <c:smooth val="0"/>
          <c:extLst>
            <c:ext xmlns:c16="http://schemas.microsoft.com/office/drawing/2014/chart" uri="{C3380CC4-5D6E-409C-BE32-E72D297353CC}">
              <c16:uniqueId val="{00000000-C740-45A9-B698-D604850879CD}"/>
            </c:ext>
          </c:extLst>
        </c:ser>
        <c:ser>
          <c:idx val="2"/>
          <c:order val="1"/>
          <c:tx>
            <c:strRef>
              <c:f>'Performance Proj'!$A$74</c:f>
              <c:strCache>
                <c:ptCount val="1"/>
                <c:pt idx="0">
                  <c:v>Actual Units</c:v>
                </c:pt>
              </c:strCache>
            </c:strRef>
          </c:tx>
          <c:marker>
            <c:symbol val="triangle"/>
            <c:size val="4"/>
          </c:marker>
          <c:cat>
            <c:numRef>
              <c:f>'Performance Proj'!$B$71:$Z$71</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'Performance Proj'!$B$74:$Z$74</c:f>
              <c:numCache>
                <c:formatCode>General</c:formatCode>
                <c:ptCount val="20"/>
                <c:pt idx="0">
                  <c:v>0</c:v>
                </c:pt>
                <c:pt idx="1">
                  <c:v>1</c:v>
                </c:pt>
                <c:pt idx="2">
                  <c:v>1</c:v>
                </c:pt>
                <c:pt idx="3">
                  <c:v>3</c:v>
                </c:pt>
                <c:pt idx="4">
                  <c:v>3</c:v>
                </c:pt>
                <c:pt idx="5">
                  <c:v>27</c:v>
                </c:pt>
                <c:pt idx="6">
                  <c:v>27</c:v>
                </c:pt>
                <c:pt idx="7">
                  <c:v>27</c:v>
                </c:pt>
                <c:pt idx="8">
                  <c:v>27</c:v>
                </c:pt>
                <c:pt idx="9">
                  <c:v>27</c:v>
                </c:pt>
                <c:pt idx="10">
                  <c:v>27</c:v>
                </c:pt>
                <c:pt idx="11">
                  <c:v>27</c:v>
                </c:pt>
                <c:pt idx="12">
                  <c:v>27</c:v>
                </c:pt>
                <c:pt idx="13">
                  <c:v>27</c:v>
                </c:pt>
                <c:pt idx="14">
                  <c:v>27</c:v>
                </c:pt>
                <c:pt idx="15">
                  <c:v>27</c:v>
                </c:pt>
                <c:pt idx="16">
                  <c:v>27</c:v>
                </c:pt>
                <c:pt idx="17">
                  <c:v>27</c:v>
                </c:pt>
                <c:pt idx="18">
                  <c:v>0</c:v>
                </c:pt>
                <c:pt idx="19">
                  <c:v>0</c:v>
                </c:pt>
              </c:numCache>
            </c:numRef>
          </c:val>
          <c:smooth val="0"/>
          <c:extLst>
            <c:ext xmlns:c16="http://schemas.microsoft.com/office/drawing/2014/chart" uri="{C3380CC4-5D6E-409C-BE32-E72D297353CC}">
              <c16:uniqueId val="{00000001-C740-45A9-B698-D604850879CD}"/>
            </c:ext>
          </c:extLst>
        </c:ser>
        <c:dLbls>
          <c:showLegendKey val="0"/>
          <c:showVal val="0"/>
          <c:showCatName val="0"/>
          <c:showSerName val="0"/>
          <c:showPercent val="0"/>
          <c:showBubbleSize val="0"/>
        </c:dLbls>
        <c:marker val="1"/>
        <c:smooth val="0"/>
        <c:axId val="473649912"/>
        <c:axId val="1"/>
      </c:lineChart>
      <c:dateAx>
        <c:axId val="473649912"/>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293970338727902E-2"/>
              <c:y val="0.35244105875051951"/>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9912"/>
        <c:crosses val="autoZero"/>
        <c:crossBetween val="between"/>
      </c:valAx>
    </c:plotArea>
    <c:legend>
      <c:legendPos val="r"/>
      <c:layout>
        <c:manualLayout>
          <c:xMode val="edge"/>
          <c:yMode val="edge"/>
          <c:x val="0.81344905267408374"/>
          <c:y val="0.38447771306243983"/>
          <c:w val="0.17266196988534332"/>
          <c:h val="0.25752016898104657"/>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 </a:t>
            </a:r>
            <a:endParaRPr lang="en-US" sz="1600" b="0"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Affordable Housing Development Fund - Mitigation  Expenditures</a:t>
            </a:r>
          </a:p>
        </c:rich>
      </c:tx>
      <c:layout>
        <c:manualLayout>
          <c:xMode val="edge"/>
          <c:yMode val="edge"/>
          <c:x val="0.13867315927614313"/>
          <c:y val="1.4461315979754157E-2"/>
        </c:manualLayout>
      </c:layout>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Proj'!$A$29</c:f>
              <c:strCache>
                <c:ptCount val="1"/>
                <c:pt idx="0">
                  <c:v>Projected Expenditures</c:v>
                </c:pt>
              </c:strCache>
            </c:strRef>
          </c:tx>
          <c:marker>
            <c:symbol val="diamond"/>
            <c:size val="4"/>
          </c:marker>
          <c:cat>
            <c:numRef>
              <c:f>'Financial Proj'!$B$28:$Z$28</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'Financial Proj'!$B$29:$Z$29</c:f>
              <c:numCache>
                <c:formatCode>"$"#,##0</c:formatCode>
                <c:ptCount val="20"/>
                <c:pt idx="0">
                  <c:v>412800</c:v>
                </c:pt>
                <c:pt idx="1">
                  <c:v>481600</c:v>
                </c:pt>
                <c:pt idx="2">
                  <c:v>550400</c:v>
                </c:pt>
                <c:pt idx="3">
                  <c:v>619200</c:v>
                </c:pt>
                <c:pt idx="4">
                  <c:v>688000</c:v>
                </c:pt>
                <c:pt idx="5">
                  <c:v>756800</c:v>
                </c:pt>
                <c:pt idx="6">
                  <c:v>825600</c:v>
                </c:pt>
                <c:pt idx="7">
                  <c:v>894400</c:v>
                </c:pt>
                <c:pt idx="8">
                  <c:v>963200</c:v>
                </c:pt>
                <c:pt idx="9">
                  <c:v>1032000</c:v>
                </c:pt>
                <c:pt idx="10">
                  <c:v>1100800</c:v>
                </c:pt>
                <c:pt idx="11">
                  <c:v>1169600</c:v>
                </c:pt>
                <c:pt idx="12">
                  <c:v>1238400</c:v>
                </c:pt>
                <c:pt idx="13">
                  <c:v>1307200</c:v>
                </c:pt>
                <c:pt idx="14">
                  <c:v>1376000</c:v>
                </c:pt>
                <c:pt idx="15">
                  <c:v>1444800</c:v>
                </c:pt>
                <c:pt idx="16">
                  <c:v>1513600</c:v>
                </c:pt>
                <c:pt idx="17">
                  <c:v>1582400</c:v>
                </c:pt>
                <c:pt idx="18">
                  <c:v>1651200</c:v>
                </c:pt>
                <c:pt idx="19">
                  <c:v>1720000</c:v>
                </c:pt>
              </c:numCache>
            </c:numRef>
          </c:val>
          <c:smooth val="0"/>
          <c:extLst>
            <c:ext xmlns:c16="http://schemas.microsoft.com/office/drawing/2014/chart" uri="{C3380CC4-5D6E-409C-BE32-E72D297353CC}">
              <c16:uniqueId val="{00000000-0290-4F8F-8334-7A8ABBB834BC}"/>
            </c:ext>
          </c:extLst>
        </c:ser>
        <c:ser>
          <c:idx val="2"/>
          <c:order val="1"/>
          <c:tx>
            <c:strRef>
              <c:f>'Financial Proj'!$A$31</c:f>
              <c:strCache>
                <c:ptCount val="1"/>
                <c:pt idx="0">
                  <c:v>Actual Expenditure</c:v>
                </c:pt>
              </c:strCache>
            </c:strRef>
          </c:tx>
          <c:marker>
            <c:symbol val="triangle"/>
            <c:size val="3"/>
          </c:marker>
          <c:cat>
            <c:numRef>
              <c:f>'Financial Proj'!$B$28:$Z$28</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'Financial Proj'!$B$31:$Z$31</c:f>
              <c:numCache>
                <c:formatCode>"$"#,##0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1-0290-4F8F-8334-7A8ABBB834BC}"/>
            </c:ext>
          </c:extLst>
        </c:ser>
        <c:dLbls>
          <c:showLegendKey val="0"/>
          <c:showVal val="0"/>
          <c:showCatName val="0"/>
          <c:showSerName val="0"/>
          <c:showPercent val="0"/>
          <c:showBubbleSize val="0"/>
        </c:dLbls>
        <c:marker val="1"/>
        <c:smooth val="0"/>
        <c:axId val="473143648"/>
        <c:axId val="1"/>
      </c:lineChart>
      <c:dateAx>
        <c:axId val="473143648"/>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3648"/>
        <c:crosses val="autoZero"/>
        <c:crossBetween val="between"/>
        <c:dispUnits>
          <c:builtInUnit val="hundredThousand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026402127365668"/>
          <c:y val="0.36008762191060173"/>
          <c:w val="0.2013159621494681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Planning &amp; Administrative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1300379119276746"/>
          <c:y val="0.19471374671916028"/>
          <c:w val="0.66572306065908526"/>
          <c:h val="0.60022856517935252"/>
        </c:manualLayout>
      </c:layout>
      <c:lineChart>
        <c:grouping val="standard"/>
        <c:varyColors val="0"/>
        <c:ser>
          <c:idx val="0"/>
          <c:order val="0"/>
          <c:tx>
            <c:strRef>
              <c:f>'Financial Proj'!$A$109</c:f>
              <c:strCache>
                <c:ptCount val="1"/>
                <c:pt idx="0">
                  <c:v>Projected Expenditures</c:v>
                </c:pt>
              </c:strCache>
            </c:strRef>
          </c:tx>
          <c:marker>
            <c:symbol val="diamond"/>
            <c:size val="4"/>
          </c:marker>
          <c:cat>
            <c:numRef>
              <c:f>'Financial Proj'!$B$108:$Z$108</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'Financial Proj'!$B$109:$Z$109</c:f>
              <c:numCache>
                <c:formatCode>"$"#,##0</c:formatCode>
                <c:ptCount val="20"/>
                <c:pt idx="0">
                  <c:v>368232</c:v>
                </c:pt>
                <c:pt idx="1">
                  <c:v>429604</c:v>
                </c:pt>
                <c:pt idx="2">
                  <c:v>490976</c:v>
                </c:pt>
                <c:pt idx="3">
                  <c:v>552348</c:v>
                </c:pt>
                <c:pt idx="4">
                  <c:v>613720</c:v>
                </c:pt>
                <c:pt idx="5">
                  <c:v>675092</c:v>
                </c:pt>
                <c:pt idx="6">
                  <c:v>736464</c:v>
                </c:pt>
                <c:pt idx="7">
                  <c:v>797836</c:v>
                </c:pt>
                <c:pt idx="8">
                  <c:v>859208</c:v>
                </c:pt>
                <c:pt idx="9">
                  <c:v>920580</c:v>
                </c:pt>
                <c:pt idx="10">
                  <c:v>981952</c:v>
                </c:pt>
                <c:pt idx="11">
                  <c:v>1043324</c:v>
                </c:pt>
                <c:pt idx="12">
                  <c:v>1104696</c:v>
                </c:pt>
                <c:pt idx="13">
                  <c:v>1166068</c:v>
                </c:pt>
                <c:pt idx="14">
                  <c:v>1227440</c:v>
                </c:pt>
                <c:pt idx="15">
                  <c:v>1288812</c:v>
                </c:pt>
                <c:pt idx="16">
                  <c:v>1350184</c:v>
                </c:pt>
                <c:pt idx="17">
                  <c:v>1411556</c:v>
                </c:pt>
                <c:pt idx="18">
                  <c:v>1472928</c:v>
                </c:pt>
                <c:pt idx="19">
                  <c:v>1534300</c:v>
                </c:pt>
              </c:numCache>
            </c:numRef>
          </c:val>
          <c:smooth val="0"/>
          <c:extLst>
            <c:ext xmlns:c16="http://schemas.microsoft.com/office/drawing/2014/chart" uri="{C3380CC4-5D6E-409C-BE32-E72D297353CC}">
              <c16:uniqueId val="{00000000-1270-4D74-B7CF-88C263345A4D}"/>
            </c:ext>
          </c:extLst>
        </c:ser>
        <c:ser>
          <c:idx val="2"/>
          <c:order val="1"/>
          <c:tx>
            <c:strRef>
              <c:f>'Financial Proj'!$A$111</c:f>
              <c:strCache>
                <c:ptCount val="1"/>
                <c:pt idx="0">
                  <c:v>Actual Expenditure</c:v>
                </c:pt>
              </c:strCache>
            </c:strRef>
          </c:tx>
          <c:marker>
            <c:symbol val="triangle"/>
            <c:size val="3"/>
          </c:marker>
          <c:cat>
            <c:numRef>
              <c:f>'Financial Proj'!$B$108:$Z$108</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'Financial Proj'!$B$111:$Z$111</c:f>
              <c:numCache>
                <c:formatCode>"$"#,##0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1-1270-4D74-B7CF-88C263345A4D}"/>
            </c:ext>
          </c:extLst>
        </c:ser>
        <c:dLbls>
          <c:showLegendKey val="0"/>
          <c:showVal val="0"/>
          <c:showCatName val="0"/>
          <c:showSerName val="0"/>
          <c:showPercent val="0"/>
          <c:showBubbleSize val="0"/>
        </c:dLbls>
        <c:marker val="1"/>
        <c:smooth val="0"/>
        <c:axId val="473144304"/>
        <c:axId val="1"/>
      </c:lineChart>
      <c:dateAx>
        <c:axId val="473144304"/>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4304"/>
        <c:crosses val="autoZero"/>
        <c:crossBetween val="between"/>
        <c:dispUnits>
          <c:builtInUnit val="thousand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86717297657105"/>
          <c:y val="0.36008762191060173"/>
          <c:w val="0.2010515932551795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Total CDBG-DR Grant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Proj'!$A$136</c:f>
              <c:strCache>
                <c:ptCount val="1"/>
                <c:pt idx="0">
                  <c:v>Projected Expenditures</c:v>
                </c:pt>
              </c:strCache>
            </c:strRef>
          </c:tx>
          <c:marker>
            <c:symbol val="diamond"/>
            <c:size val="4"/>
          </c:marker>
          <c:cat>
            <c:numRef>
              <c:f>'Financial Proj'!$B$135:$Z$135</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'Financial Proj'!$B$136:$Z$136</c:f>
              <c:numCache>
                <c:formatCode>"$"#,##0</c:formatCode>
                <c:ptCount val="20"/>
                <c:pt idx="0">
                  <c:v>3164640</c:v>
                </c:pt>
                <c:pt idx="1">
                  <c:v>3692080</c:v>
                </c:pt>
                <c:pt idx="2">
                  <c:v>4219520</c:v>
                </c:pt>
                <c:pt idx="3">
                  <c:v>4746960</c:v>
                </c:pt>
                <c:pt idx="4">
                  <c:v>5274400</c:v>
                </c:pt>
                <c:pt idx="5">
                  <c:v>5801840</c:v>
                </c:pt>
                <c:pt idx="6">
                  <c:v>6329280</c:v>
                </c:pt>
                <c:pt idx="7">
                  <c:v>6856720</c:v>
                </c:pt>
                <c:pt idx="8">
                  <c:v>7384160</c:v>
                </c:pt>
                <c:pt idx="9">
                  <c:v>7911600</c:v>
                </c:pt>
                <c:pt idx="10">
                  <c:v>8439040</c:v>
                </c:pt>
                <c:pt idx="11">
                  <c:v>8966480</c:v>
                </c:pt>
                <c:pt idx="12">
                  <c:v>9493920</c:v>
                </c:pt>
                <c:pt idx="13">
                  <c:v>10021360</c:v>
                </c:pt>
                <c:pt idx="14">
                  <c:v>10548800</c:v>
                </c:pt>
                <c:pt idx="15">
                  <c:v>11076240</c:v>
                </c:pt>
                <c:pt idx="16">
                  <c:v>11603680</c:v>
                </c:pt>
                <c:pt idx="17">
                  <c:v>12131120</c:v>
                </c:pt>
                <c:pt idx="18">
                  <c:v>12658560</c:v>
                </c:pt>
                <c:pt idx="19">
                  <c:v>13186000</c:v>
                </c:pt>
              </c:numCache>
            </c:numRef>
          </c:val>
          <c:smooth val="0"/>
          <c:extLst>
            <c:ext xmlns:c16="http://schemas.microsoft.com/office/drawing/2014/chart" uri="{C3380CC4-5D6E-409C-BE32-E72D297353CC}">
              <c16:uniqueId val="{00000000-22F9-4265-81C5-E2CDF3EE2EBC}"/>
            </c:ext>
          </c:extLst>
        </c:ser>
        <c:ser>
          <c:idx val="2"/>
          <c:order val="1"/>
          <c:tx>
            <c:strRef>
              <c:f>'Financial Proj'!$A$138</c:f>
              <c:strCache>
                <c:ptCount val="1"/>
                <c:pt idx="0">
                  <c:v>Actual Expenditure</c:v>
                </c:pt>
              </c:strCache>
            </c:strRef>
          </c:tx>
          <c:marker>
            <c:symbol val="triangle"/>
            <c:size val="3"/>
          </c:marker>
          <c:cat>
            <c:numRef>
              <c:f>'Financial Proj'!$B$135:$Z$135</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'Financial Proj'!$B$138:$Z$138</c:f>
              <c:numCache>
                <c:formatCode>"$"#,##0</c:formatCode>
                <c:ptCount val="20"/>
                <c:pt idx="0">
                  <c:v>0</c:v>
                </c:pt>
                <c:pt idx="1">
                  <c:v>130603.83</c:v>
                </c:pt>
                <c:pt idx="2">
                  <c:v>132508.97</c:v>
                </c:pt>
                <c:pt idx="3">
                  <c:v>141278.88</c:v>
                </c:pt>
                <c:pt idx="4">
                  <c:v>548861.59000000008</c:v>
                </c:pt>
                <c:pt idx="5">
                  <c:v>910414.19000000006</c:v>
                </c:pt>
                <c:pt idx="6">
                  <c:v>960307.26</c:v>
                </c:pt>
                <c:pt idx="7">
                  <c:v>2210849.88</c:v>
                </c:pt>
                <c:pt idx="8">
                  <c:v>2210849.88</c:v>
                </c:pt>
                <c:pt idx="9">
                  <c:v>2210849.88</c:v>
                </c:pt>
                <c:pt idx="10">
                  <c:v>2210849.88</c:v>
                </c:pt>
                <c:pt idx="11">
                  <c:v>2210849.88</c:v>
                </c:pt>
                <c:pt idx="12">
                  <c:v>2210849.88</c:v>
                </c:pt>
                <c:pt idx="13">
                  <c:v>2210849.88</c:v>
                </c:pt>
                <c:pt idx="14">
                  <c:v>2210849.88</c:v>
                </c:pt>
                <c:pt idx="15">
                  <c:v>2210849.88</c:v>
                </c:pt>
                <c:pt idx="16">
                  <c:v>2210849.88</c:v>
                </c:pt>
                <c:pt idx="17">
                  <c:v>2210849.88</c:v>
                </c:pt>
                <c:pt idx="18">
                  <c:v>2210849.88</c:v>
                </c:pt>
                <c:pt idx="19">
                  <c:v>2210849.88</c:v>
                </c:pt>
              </c:numCache>
            </c:numRef>
          </c:val>
          <c:smooth val="0"/>
          <c:extLst>
            <c:ext xmlns:c16="http://schemas.microsoft.com/office/drawing/2014/chart" uri="{C3380CC4-5D6E-409C-BE32-E72D297353CC}">
              <c16:uniqueId val="{00000001-22F9-4265-81C5-E2CDF3EE2EBC}"/>
            </c:ext>
          </c:extLst>
        </c:ser>
        <c:dLbls>
          <c:showLegendKey val="0"/>
          <c:showVal val="0"/>
          <c:showCatName val="0"/>
          <c:showSerName val="0"/>
          <c:showPercent val="0"/>
          <c:showBubbleSize val="0"/>
        </c:dLbls>
        <c:marker val="1"/>
        <c:smooth val="0"/>
        <c:axId val="473644664"/>
        <c:axId val="1"/>
      </c:lineChart>
      <c:dateAx>
        <c:axId val="473644664"/>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4664"/>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055311252979043"/>
          <c:y val="0.36008762191060173"/>
          <c:w val="0.2010515932551795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Homeownership Assistance Program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1300379119276746"/>
          <c:y val="0.19471374671916028"/>
          <c:w val="0.66572306065908526"/>
          <c:h val="0.60022856517935252"/>
        </c:manualLayout>
      </c:layout>
      <c:lineChart>
        <c:grouping val="standard"/>
        <c:varyColors val="0"/>
        <c:ser>
          <c:idx val="0"/>
          <c:order val="0"/>
          <c:tx>
            <c:strRef>
              <c:f>'Financial Proj'!$A$54</c:f>
              <c:strCache>
                <c:ptCount val="1"/>
                <c:pt idx="0">
                  <c:v>Projected Expenditures</c:v>
                </c:pt>
              </c:strCache>
            </c:strRef>
          </c:tx>
          <c:marker>
            <c:symbol val="diamond"/>
            <c:size val="4"/>
          </c:marker>
          <c:cat>
            <c:numRef>
              <c:f>'Financial Proj'!$B$53:$Z$53</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'Financial Proj'!$B$54:$Z$54</c:f>
              <c:numCache>
                <c:formatCode>"$"#,##0</c:formatCode>
                <c:ptCount val="20"/>
                <c:pt idx="0">
                  <c:v>264000</c:v>
                </c:pt>
                <c:pt idx="1">
                  <c:v>308000</c:v>
                </c:pt>
                <c:pt idx="2">
                  <c:v>352000</c:v>
                </c:pt>
                <c:pt idx="3">
                  <c:v>396000</c:v>
                </c:pt>
                <c:pt idx="4">
                  <c:v>440000</c:v>
                </c:pt>
                <c:pt idx="5">
                  <c:v>484000</c:v>
                </c:pt>
                <c:pt idx="6">
                  <c:v>528000</c:v>
                </c:pt>
                <c:pt idx="7">
                  <c:v>572000</c:v>
                </c:pt>
                <c:pt idx="8">
                  <c:v>616000</c:v>
                </c:pt>
                <c:pt idx="9">
                  <c:v>660000</c:v>
                </c:pt>
                <c:pt idx="10">
                  <c:v>704000</c:v>
                </c:pt>
                <c:pt idx="11">
                  <c:v>748000</c:v>
                </c:pt>
                <c:pt idx="12">
                  <c:v>792000</c:v>
                </c:pt>
                <c:pt idx="13">
                  <c:v>836000</c:v>
                </c:pt>
                <c:pt idx="14">
                  <c:v>880000</c:v>
                </c:pt>
                <c:pt idx="15">
                  <c:v>924000</c:v>
                </c:pt>
                <c:pt idx="16">
                  <c:v>968000</c:v>
                </c:pt>
                <c:pt idx="17">
                  <c:v>1012000</c:v>
                </c:pt>
                <c:pt idx="18">
                  <c:v>1056000</c:v>
                </c:pt>
                <c:pt idx="19">
                  <c:v>1100000</c:v>
                </c:pt>
              </c:numCache>
            </c:numRef>
          </c:val>
          <c:smooth val="0"/>
          <c:extLst>
            <c:ext xmlns:c16="http://schemas.microsoft.com/office/drawing/2014/chart" uri="{C3380CC4-5D6E-409C-BE32-E72D297353CC}">
              <c16:uniqueId val="{00000000-FFC2-49FD-8622-FA225A8635C4}"/>
            </c:ext>
          </c:extLst>
        </c:ser>
        <c:ser>
          <c:idx val="2"/>
          <c:order val="1"/>
          <c:tx>
            <c:strRef>
              <c:f>'Financial Proj'!$A$56</c:f>
              <c:strCache>
                <c:ptCount val="1"/>
                <c:pt idx="0">
                  <c:v>Actual Expenditure</c:v>
                </c:pt>
              </c:strCache>
            </c:strRef>
          </c:tx>
          <c:marker>
            <c:symbol val="triangle"/>
            <c:size val="3"/>
          </c:marker>
          <c:cat>
            <c:numRef>
              <c:f>'Financial Proj'!$B$53:$Z$53</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'Financial Proj'!$B$56:$Z$56</c:f>
              <c:numCache>
                <c:formatCode>"$"#,##0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1-FFC2-49FD-8622-FA225A8635C4}"/>
            </c:ext>
          </c:extLst>
        </c:ser>
        <c:dLbls>
          <c:showLegendKey val="0"/>
          <c:showVal val="0"/>
          <c:showCatName val="0"/>
          <c:showSerName val="0"/>
          <c:showPercent val="0"/>
          <c:showBubbleSize val="0"/>
        </c:dLbls>
        <c:marker val="1"/>
        <c:smooth val="0"/>
        <c:axId val="473144304"/>
        <c:axId val="1"/>
      </c:lineChart>
      <c:dateAx>
        <c:axId val="473144304"/>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4304"/>
        <c:crosses val="autoZero"/>
        <c:crossBetween val="between"/>
        <c:dispUnits>
          <c:builtInUnit val="thousand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86717297657105"/>
          <c:y val="0.36008762191060173"/>
          <c:w val="0.2010515932551795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Housing Counseling Fund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1300379119276746"/>
          <c:y val="0.19471374671916028"/>
          <c:w val="0.66572306065908526"/>
          <c:h val="0.60022856517935252"/>
        </c:manualLayout>
      </c:layout>
      <c:lineChart>
        <c:grouping val="standard"/>
        <c:varyColors val="0"/>
        <c:ser>
          <c:idx val="0"/>
          <c:order val="0"/>
          <c:tx>
            <c:strRef>
              <c:f>'Financial Proj'!$A$80</c:f>
              <c:strCache>
                <c:ptCount val="1"/>
                <c:pt idx="0">
                  <c:v>Projected Expenditures</c:v>
                </c:pt>
              </c:strCache>
            </c:strRef>
          </c:tx>
          <c:marker>
            <c:symbol val="diamond"/>
            <c:size val="4"/>
          </c:marker>
          <c:cat>
            <c:numRef>
              <c:f>'Financial Proj'!$B$79:$Z$79</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'Financial Proj'!$B$80:$Z$80</c:f>
              <c:numCache>
                <c:formatCode>"$"#,##0</c:formatCode>
                <c:ptCount val="20"/>
                <c:pt idx="0">
                  <c:v>6000</c:v>
                </c:pt>
                <c:pt idx="1">
                  <c:v>7000</c:v>
                </c:pt>
                <c:pt idx="2">
                  <c:v>8000</c:v>
                </c:pt>
                <c:pt idx="3">
                  <c:v>9000</c:v>
                </c:pt>
                <c:pt idx="4">
                  <c:v>10000</c:v>
                </c:pt>
                <c:pt idx="5">
                  <c:v>11000</c:v>
                </c:pt>
                <c:pt idx="6">
                  <c:v>12000</c:v>
                </c:pt>
                <c:pt idx="7">
                  <c:v>13000</c:v>
                </c:pt>
                <c:pt idx="8">
                  <c:v>14000</c:v>
                </c:pt>
                <c:pt idx="9">
                  <c:v>15000</c:v>
                </c:pt>
                <c:pt idx="10">
                  <c:v>16000</c:v>
                </c:pt>
                <c:pt idx="11">
                  <c:v>17000</c:v>
                </c:pt>
                <c:pt idx="12">
                  <c:v>18000</c:v>
                </c:pt>
                <c:pt idx="13">
                  <c:v>19000</c:v>
                </c:pt>
                <c:pt idx="14">
                  <c:v>20000</c:v>
                </c:pt>
                <c:pt idx="15">
                  <c:v>21000</c:v>
                </c:pt>
                <c:pt idx="16">
                  <c:v>22000</c:v>
                </c:pt>
                <c:pt idx="17">
                  <c:v>23000</c:v>
                </c:pt>
                <c:pt idx="18">
                  <c:v>24000</c:v>
                </c:pt>
                <c:pt idx="19">
                  <c:v>25000</c:v>
                </c:pt>
              </c:numCache>
            </c:numRef>
          </c:val>
          <c:smooth val="0"/>
          <c:extLst>
            <c:ext xmlns:c16="http://schemas.microsoft.com/office/drawing/2014/chart" uri="{C3380CC4-5D6E-409C-BE32-E72D297353CC}">
              <c16:uniqueId val="{00000000-3580-4189-9607-58415914255B}"/>
            </c:ext>
          </c:extLst>
        </c:ser>
        <c:ser>
          <c:idx val="2"/>
          <c:order val="1"/>
          <c:tx>
            <c:strRef>
              <c:f>'Financial Proj'!$A$82</c:f>
              <c:strCache>
                <c:ptCount val="1"/>
                <c:pt idx="0">
                  <c:v>Actual Expenditure</c:v>
                </c:pt>
              </c:strCache>
            </c:strRef>
          </c:tx>
          <c:marker>
            <c:symbol val="triangle"/>
            <c:size val="3"/>
          </c:marker>
          <c:cat>
            <c:numRef>
              <c:f>'Financial Proj'!$B$79:$Z$79</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'Financial Proj'!$B$82:$Z$82</c:f>
              <c:numCache>
                <c:formatCode>"$"#,##0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1-3580-4189-9607-58415914255B}"/>
            </c:ext>
          </c:extLst>
        </c:ser>
        <c:dLbls>
          <c:showLegendKey val="0"/>
          <c:showVal val="0"/>
          <c:showCatName val="0"/>
          <c:showSerName val="0"/>
          <c:showPercent val="0"/>
          <c:showBubbleSize val="0"/>
        </c:dLbls>
        <c:marker val="1"/>
        <c:smooth val="0"/>
        <c:axId val="473144304"/>
        <c:axId val="1"/>
      </c:lineChart>
      <c:dateAx>
        <c:axId val="473144304"/>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4304"/>
        <c:crosses val="autoZero"/>
        <c:crossBetween val="between"/>
        <c:dispUnits>
          <c:builtInUnit val="thousand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86717297657105"/>
          <c:y val="0.36008762191060173"/>
          <c:w val="0.2010515932551795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Affordable Housing Accomplishments</a:t>
            </a:r>
            <a:r>
              <a:rPr lang="en-US" sz="1200" b="1" i="0" u="none" strike="noStrike" baseline="0">
                <a:solidFill>
                  <a:srgbClr val="000000"/>
                </a:solidFill>
                <a:latin typeface="Calibri"/>
                <a:cs typeface="Calibri"/>
              </a:rPr>
              <a:t> </a:t>
            </a:r>
          </a:p>
        </c:rich>
      </c:tx>
      <c:overlay val="0"/>
    </c:title>
    <c:autoTitleDeleted val="0"/>
    <c:plotArea>
      <c:layout>
        <c:manualLayout>
          <c:layoutTarget val="inner"/>
          <c:xMode val="edge"/>
          <c:yMode val="edge"/>
          <c:x val="0.11885608048993877"/>
          <c:y val="0.20044291338582693"/>
          <c:w val="0.66450040099154284"/>
          <c:h val="0.65005495406824165"/>
        </c:manualLayout>
      </c:layout>
      <c:lineChart>
        <c:grouping val="standard"/>
        <c:varyColors val="0"/>
        <c:ser>
          <c:idx val="0"/>
          <c:order val="0"/>
          <c:tx>
            <c:strRef>
              <c:f>'Performance Proj'!$A$3</c:f>
              <c:strCache>
                <c:ptCount val="1"/>
                <c:pt idx="0">
                  <c:v>Projected Units</c:v>
                </c:pt>
              </c:strCache>
            </c:strRef>
          </c:tx>
          <c:marker>
            <c:symbol val="diamond"/>
            <c:size val="4"/>
          </c:marker>
          <c:cat>
            <c:numRef>
              <c:f>'Performance Proj'!$B$2:$Z$2</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'Performance Proj'!$B$3:$Z$3</c:f>
              <c:numCache>
                <c:formatCode>General</c:formatCode>
                <c:ptCount val="20"/>
                <c:pt idx="0">
                  <c:v>0</c:v>
                </c:pt>
                <c:pt idx="1">
                  <c:v>15</c:v>
                </c:pt>
                <c:pt idx="2">
                  <c:v>15</c:v>
                </c:pt>
                <c:pt idx="3">
                  <c:v>15</c:v>
                </c:pt>
                <c:pt idx="4">
                  <c:v>15</c:v>
                </c:pt>
                <c:pt idx="5">
                  <c:v>15</c:v>
                </c:pt>
                <c:pt idx="6">
                  <c:v>29</c:v>
                </c:pt>
                <c:pt idx="7">
                  <c:v>29</c:v>
                </c:pt>
                <c:pt idx="8">
                  <c:v>29</c:v>
                </c:pt>
                <c:pt idx="9">
                  <c:v>29</c:v>
                </c:pt>
                <c:pt idx="10">
                  <c:v>29</c:v>
                </c:pt>
                <c:pt idx="11">
                  <c:v>29</c:v>
                </c:pt>
                <c:pt idx="12">
                  <c:v>29</c:v>
                </c:pt>
                <c:pt idx="13">
                  <c:v>42</c:v>
                </c:pt>
                <c:pt idx="14">
                  <c:v>42</c:v>
                </c:pt>
                <c:pt idx="15">
                  <c:v>42</c:v>
                </c:pt>
                <c:pt idx="16">
                  <c:v>42</c:v>
                </c:pt>
                <c:pt idx="17">
                  <c:v>42</c:v>
                </c:pt>
                <c:pt idx="18">
                  <c:v>42</c:v>
                </c:pt>
                <c:pt idx="19">
                  <c:v>42</c:v>
                </c:pt>
              </c:numCache>
            </c:numRef>
          </c:val>
          <c:smooth val="0"/>
          <c:extLst>
            <c:ext xmlns:c16="http://schemas.microsoft.com/office/drawing/2014/chart" uri="{C3380CC4-5D6E-409C-BE32-E72D297353CC}">
              <c16:uniqueId val="{00000000-9235-4E0C-8662-E2AE807C45E4}"/>
            </c:ext>
          </c:extLst>
        </c:ser>
        <c:ser>
          <c:idx val="2"/>
          <c:order val="1"/>
          <c:tx>
            <c:strRef>
              <c:f>'Performance Proj'!$A$5</c:f>
              <c:strCache>
                <c:ptCount val="1"/>
                <c:pt idx="0">
                  <c:v>Actual Units</c:v>
                </c:pt>
              </c:strCache>
            </c:strRef>
          </c:tx>
          <c:marker>
            <c:symbol val="triangle"/>
            <c:size val="4"/>
          </c:marker>
          <c:cat>
            <c:numRef>
              <c:f>'Performance Proj'!$B$2:$Z$2</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'Performance Proj'!$B$5:$Z$5</c:f>
              <c:numCache>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1-9235-4E0C-8662-E2AE807C45E4}"/>
            </c:ext>
          </c:extLst>
        </c:ser>
        <c:dLbls>
          <c:showLegendKey val="0"/>
          <c:showVal val="0"/>
          <c:showCatName val="0"/>
          <c:showSerName val="0"/>
          <c:showPercent val="0"/>
          <c:showBubbleSize val="0"/>
        </c:dLbls>
        <c:marker val="1"/>
        <c:smooth val="0"/>
        <c:axId val="473648928"/>
        <c:axId val="1"/>
      </c:lineChart>
      <c:dateAx>
        <c:axId val="473648928"/>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4"/>
      </c:date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6562352782825224E-2"/>
              <c:y val="0.39063544388838589"/>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8928"/>
        <c:crosses val="autoZero"/>
        <c:crossBetween val="between"/>
      </c:valAx>
    </c:plotArea>
    <c:legend>
      <c:legendPos val="r"/>
      <c:layout>
        <c:manualLayout>
          <c:xMode val="edge"/>
          <c:yMode val="edge"/>
          <c:x val="0.81344905267408374"/>
          <c:y val="0.38447771306243983"/>
          <c:w val="0.17266196988534332"/>
          <c:h val="0.25752016898104657"/>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Affordable Housing Mitigation Accomplishments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layout>
        <c:manualLayout>
          <c:xMode val="edge"/>
          <c:yMode val="edge"/>
          <c:x val="0.12418452754134478"/>
          <c:y val="3.4403669724770644E-2"/>
        </c:manualLayout>
      </c:layout>
      <c:overlay val="0"/>
    </c:title>
    <c:autoTitleDeleted val="0"/>
    <c:plotArea>
      <c:layout>
        <c:manualLayout>
          <c:layoutTarget val="inner"/>
          <c:xMode val="edge"/>
          <c:yMode val="edge"/>
          <c:x val="0.12348571011956838"/>
          <c:y val="0.21433180227471565"/>
          <c:w val="0.67375966025080281"/>
          <c:h val="0.59449939851268596"/>
        </c:manualLayout>
      </c:layout>
      <c:lineChart>
        <c:grouping val="standard"/>
        <c:varyColors val="0"/>
        <c:ser>
          <c:idx val="0"/>
          <c:order val="0"/>
          <c:tx>
            <c:strRef>
              <c:f>'Performance Proj'!$A$27</c:f>
              <c:strCache>
                <c:ptCount val="1"/>
                <c:pt idx="0">
                  <c:v>Projected Units</c:v>
                </c:pt>
              </c:strCache>
            </c:strRef>
          </c:tx>
          <c:marker>
            <c:symbol val="diamond"/>
            <c:size val="4"/>
          </c:marker>
          <c:cat>
            <c:numRef>
              <c:f>'Performance Proj'!$B$26:$Z$26</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'Performance Proj'!$B$27:$Z$27</c:f>
              <c:numCache>
                <c:formatCode>#,##0</c:formatCode>
                <c:ptCount val="20"/>
                <c:pt idx="0">
                  <c:v>0</c:v>
                </c:pt>
                <c:pt idx="1">
                  <c:v>15</c:v>
                </c:pt>
                <c:pt idx="2">
                  <c:v>15</c:v>
                </c:pt>
                <c:pt idx="3">
                  <c:v>15</c:v>
                </c:pt>
                <c:pt idx="4">
                  <c:v>15</c:v>
                </c:pt>
                <c:pt idx="5">
                  <c:v>15</c:v>
                </c:pt>
                <c:pt idx="6">
                  <c:v>29</c:v>
                </c:pt>
                <c:pt idx="7">
                  <c:v>29</c:v>
                </c:pt>
                <c:pt idx="8">
                  <c:v>29</c:v>
                </c:pt>
                <c:pt idx="9">
                  <c:v>29</c:v>
                </c:pt>
                <c:pt idx="10">
                  <c:v>29</c:v>
                </c:pt>
                <c:pt idx="11">
                  <c:v>29</c:v>
                </c:pt>
                <c:pt idx="12">
                  <c:v>29</c:v>
                </c:pt>
                <c:pt idx="13">
                  <c:v>42</c:v>
                </c:pt>
                <c:pt idx="14">
                  <c:v>42</c:v>
                </c:pt>
                <c:pt idx="15">
                  <c:v>42</c:v>
                </c:pt>
                <c:pt idx="16">
                  <c:v>42</c:v>
                </c:pt>
                <c:pt idx="17">
                  <c:v>42</c:v>
                </c:pt>
                <c:pt idx="18">
                  <c:v>42</c:v>
                </c:pt>
                <c:pt idx="19">
                  <c:v>42</c:v>
                </c:pt>
              </c:numCache>
            </c:numRef>
          </c:val>
          <c:smooth val="0"/>
          <c:extLst>
            <c:ext xmlns:c16="http://schemas.microsoft.com/office/drawing/2014/chart" uri="{C3380CC4-5D6E-409C-BE32-E72D297353CC}">
              <c16:uniqueId val="{00000000-D3A2-42D8-957A-1958C9C94E5C}"/>
            </c:ext>
          </c:extLst>
        </c:ser>
        <c:ser>
          <c:idx val="2"/>
          <c:order val="1"/>
          <c:tx>
            <c:strRef>
              <c:f>'Performance Proj'!$A$29</c:f>
              <c:strCache>
                <c:ptCount val="1"/>
                <c:pt idx="0">
                  <c:v>Actual Units</c:v>
                </c:pt>
              </c:strCache>
            </c:strRef>
          </c:tx>
          <c:marker>
            <c:symbol val="triangle"/>
            <c:size val="4"/>
          </c:marker>
          <c:cat>
            <c:numRef>
              <c:f>'Performance Proj'!$B$26:$Z$26</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'Performance Proj'!$B$29:$Z$29</c:f>
              <c:numCache>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1-D3A2-42D8-957A-1958C9C94E5C}"/>
            </c:ext>
          </c:extLst>
        </c:ser>
        <c:dLbls>
          <c:showLegendKey val="0"/>
          <c:showVal val="0"/>
          <c:showCatName val="0"/>
          <c:showSerName val="0"/>
          <c:showPercent val="0"/>
          <c:showBubbleSize val="0"/>
        </c:dLbls>
        <c:marker val="1"/>
        <c:smooth val="0"/>
        <c:axId val="473649912"/>
        <c:axId val="1"/>
      </c:lineChart>
      <c:dateAx>
        <c:axId val="473649912"/>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293970338727902E-2"/>
              <c:y val="0.35244105875051951"/>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9912"/>
        <c:crosses val="autoZero"/>
        <c:crossBetween val="between"/>
      </c:valAx>
    </c:plotArea>
    <c:legend>
      <c:legendPos val="r"/>
      <c:layout>
        <c:manualLayout>
          <c:xMode val="edge"/>
          <c:yMode val="edge"/>
          <c:x val="0.81344905267408374"/>
          <c:y val="0.38447771306243983"/>
          <c:w val="0.17266196988534332"/>
          <c:h val="0.25752016898104657"/>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Homeownership Assistance Accomplishments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348571011956838"/>
          <c:y val="0.21433180227471565"/>
          <c:w val="0.67375966025080281"/>
          <c:h val="0.59449939851268596"/>
        </c:manualLayout>
      </c:layout>
      <c:lineChart>
        <c:grouping val="standard"/>
        <c:varyColors val="0"/>
        <c:ser>
          <c:idx val="0"/>
          <c:order val="0"/>
          <c:tx>
            <c:strRef>
              <c:f>'Performance Proj'!$A$50</c:f>
              <c:strCache>
                <c:ptCount val="1"/>
                <c:pt idx="0">
                  <c:v>Projected Units</c:v>
                </c:pt>
              </c:strCache>
            </c:strRef>
          </c:tx>
          <c:marker>
            <c:symbol val="diamond"/>
            <c:size val="4"/>
          </c:marker>
          <c:cat>
            <c:numRef>
              <c:f>'Performance Proj'!$B$49:$Z$49</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'Performance Proj'!$B$50:$Z$50</c:f>
              <c:numCache>
                <c:formatCode>#,##0</c:formatCode>
                <c:ptCount val="20"/>
                <c:pt idx="0">
                  <c:v>0</c:v>
                </c:pt>
                <c:pt idx="1">
                  <c:v>10</c:v>
                </c:pt>
                <c:pt idx="2">
                  <c:v>10</c:v>
                </c:pt>
                <c:pt idx="3">
                  <c:v>10</c:v>
                </c:pt>
                <c:pt idx="4">
                  <c:v>10</c:v>
                </c:pt>
                <c:pt idx="5">
                  <c:v>10</c:v>
                </c:pt>
                <c:pt idx="6">
                  <c:v>25</c:v>
                </c:pt>
                <c:pt idx="7">
                  <c:v>25</c:v>
                </c:pt>
                <c:pt idx="8">
                  <c:v>25</c:v>
                </c:pt>
                <c:pt idx="9">
                  <c:v>25</c:v>
                </c:pt>
                <c:pt idx="10">
                  <c:v>25</c:v>
                </c:pt>
                <c:pt idx="11">
                  <c:v>25</c:v>
                </c:pt>
                <c:pt idx="12">
                  <c:v>25</c:v>
                </c:pt>
                <c:pt idx="13">
                  <c:v>25</c:v>
                </c:pt>
                <c:pt idx="14">
                  <c:v>25</c:v>
                </c:pt>
                <c:pt idx="15">
                  <c:v>25</c:v>
                </c:pt>
                <c:pt idx="16">
                  <c:v>25</c:v>
                </c:pt>
                <c:pt idx="17">
                  <c:v>25</c:v>
                </c:pt>
                <c:pt idx="18">
                  <c:v>25</c:v>
                </c:pt>
                <c:pt idx="19">
                  <c:v>25</c:v>
                </c:pt>
              </c:numCache>
            </c:numRef>
          </c:val>
          <c:smooth val="0"/>
          <c:extLst>
            <c:ext xmlns:c16="http://schemas.microsoft.com/office/drawing/2014/chart" uri="{C3380CC4-5D6E-409C-BE32-E72D297353CC}">
              <c16:uniqueId val="{00000000-4013-4105-ACC5-98E9C5744EEE}"/>
            </c:ext>
          </c:extLst>
        </c:ser>
        <c:ser>
          <c:idx val="2"/>
          <c:order val="1"/>
          <c:tx>
            <c:strRef>
              <c:f>'Performance Proj'!$A$52</c:f>
              <c:strCache>
                <c:ptCount val="1"/>
                <c:pt idx="0">
                  <c:v>Actual Units</c:v>
                </c:pt>
              </c:strCache>
            </c:strRef>
          </c:tx>
          <c:marker>
            <c:symbol val="triangle"/>
            <c:size val="4"/>
          </c:marker>
          <c:cat>
            <c:numRef>
              <c:f>'Performance Proj'!$B$49:$Z$49</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'Performance Proj'!$B$52:$Z$52</c:f>
              <c:numCache>
                <c:formatCode>General</c:formatCode>
                <c:ptCount val="20"/>
                <c:pt idx="0">
                  <c:v>0</c:v>
                </c:pt>
                <c:pt idx="1">
                  <c:v>0</c:v>
                </c:pt>
                <c:pt idx="2">
                  <c:v>0</c:v>
                </c:pt>
                <c:pt idx="3">
                  <c:v>0</c:v>
                </c:pt>
                <c:pt idx="4">
                  <c:v>3</c:v>
                </c:pt>
                <c:pt idx="5">
                  <c:v>15</c:v>
                </c:pt>
                <c:pt idx="6">
                  <c:v>15</c:v>
                </c:pt>
                <c:pt idx="7">
                  <c:v>15</c:v>
                </c:pt>
                <c:pt idx="8">
                  <c:v>15</c:v>
                </c:pt>
                <c:pt idx="9">
                  <c:v>15</c:v>
                </c:pt>
                <c:pt idx="10">
                  <c:v>15</c:v>
                </c:pt>
                <c:pt idx="11">
                  <c:v>15</c:v>
                </c:pt>
                <c:pt idx="12">
                  <c:v>15</c:v>
                </c:pt>
                <c:pt idx="13">
                  <c:v>15</c:v>
                </c:pt>
                <c:pt idx="14">
                  <c:v>15</c:v>
                </c:pt>
                <c:pt idx="15">
                  <c:v>15</c:v>
                </c:pt>
                <c:pt idx="16">
                  <c:v>15</c:v>
                </c:pt>
                <c:pt idx="17">
                  <c:v>15</c:v>
                </c:pt>
                <c:pt idx="18">
                  <c:v>0</c:v>
                </c:pt>
                <c:pt idx="19">
                  <c:v>0</c:v>
                </c:pt>
              </c:numCache>
            </c:numRef>
          </c:val>
          <c:smooth val="0"/>
          <c:extLst>
            <c:ext xmlns:c16="http://schemas.microsoft.com/office/drawing/2014/chart" uri="{C3380CC4-5D6E-409C-BE32-E72D297353CC}">
              <c16:uniqueId val="{00000001-4013-4105-ACC5-98E9C5744EEE}"/>
            </c:ext>
          </c:extLst>
        </c:ser>
        <c:dLbls>
          <c:showLegendKey val="0"/>
          <c:showVal val="0"/>
          <c:showCatName val="0"/>
          <c:showSerName val="0"/>
          <c:showPercent val="0"/>
          <c:showBubbleSize val="0"/>
        </c:dLbls>
        <c:marker val="1"/>
        <c:smooth val="0"/>
        <c:axId val="473649912"/>
        <c:axId val="1"/>
      </c:lineChart>
      <c:dateAx>
        <c:axId val="473649912"/>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293970338727902E-2"/>
              <c:y val="0.35244105875051951"/>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9912"/>
        <c:crosses val="autoZero"/>
        <c:crossBetween val="between"/>
      </c:valAx>
    </c:plotArea>
    <c:legend>
      <c:legendPos val="r"/>
      <c:layout>
        <c:manualLayout>
          <c:xMode val="edge"/>
          <c:yMode val="edge"/>
          <c:x val="0.81344905267408374"/>
          <c:y val="0.38447771306243983"/>
          <c:w val="0.17266196988534332"/>
          <c:h val="0.25752016898104657"/>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8.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4"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0</xdr:col>
      <xdr:colOff>0</xdr:colOff>
      <xdr:row>6</xdr:row>
      <xdr:rowOff>110198</xdr:rowOff>
    </xdr:from>
    <xdr:to>
      <xdr:col>10</xdr:col>
      <xdr:colOff>502024</xdr:colOff>
      <xdr:row>25</xdr:row>
      <xdr:rowOff>140678</xdr:rowOff>
    </xdr:to>
    <xdr:graphicFrame macro="">
      <xdr:nvGraphicFramePr>
        <xdr:cNvPr id="1069" name="Chart 1">
          <a:extLst>
            <a:ext uri="{FF2B5EF4-FFF2-40B4-BE49-F238E27FC236}">
              <a16:creationId xmlns:a16="http://schemas.microsoft.com/office/drawing/2014/main" id="{00000000-0008-0000-0000-00002D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23446</xdr:colOff>
      <xdr:row>32</xdr:row>
      <xdr:rowOff>70338</xdr:rowOff>
    </xdr:from>
    <xdr:to>
      <xdr:col>10</xdr:col>
      <xdr:colOff>1066800</xdr:colOff>
      <xdr:row>49</xdr:row>
      <xdr:rowOff>158261</xdr:rowOff>
    </xdr:to>
    <xdr:graphicFrame macro="">
      <xdr:nvGraphicFramePr>
        <xdr:cNvPr id="1070" name="Chart 2">
          <a:extLst>
            <a:ext uri="{FF2B5EF4-FFF2-40B4-BE49-F238E27FC236}">
              <a16:creationId xmlns:a16="http://schemas.microsoft.com/office/drawing/2014/main" id="{00000000-0008-0000-0000-00002E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117231</xdr:colOff>
      <xdr:row>113</xdr:row>
      <xdr:rowOff>35169</xdr:rowOff>
    </xdr:from>
    <xdr:to>
      <xdr:col>11</xdr:col>
      <xdr:colOff>35859</xdr:colOff>
      <xdr:row>131</xdr:row>
      <xdr:rowOff>586</xdr:rowOff>
    </xdr:to>
    <xdr:graphicFrame macro="">
      <xdr:nvGraphicFramePr>
        <xdr:cNvPr id="1071" name="Chart 3">
          <a:extLst>
            <a:ext uri="{FF2B5EF4-FFF2-40B4-BE49-F238E27FC236}">
              <a16:creationId xmlns:a16="http://schemas.microsoft.com/office/drawing/2014/main" id="{00000000-0008-0000-0000-00002F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761999</xdr:colOff>
      <xdr:row>140</xdr:row>
      <xdr:rowOff>45720</xdr:rowOff>
    </xdr:from>
    <xdr:to>
      <xdr:col>11</xdr:col>
      <xdr:colOff>242046</xdr:colOff>
      <xdr:row>159</xdr:row>
      <xdr:rowOff>83820</xdr:rowOff>
    </xdr:to>
    <xdr:graphicFrame macro="">
      <xdr:nvGraphicFramePr>
        <xdr:cNvPr id="1072" name="Chart 4">
          <a:extLst>
            <a:ext uri="{FF2B5EF4-FFF2-40B4-BE49-F238E27FC236}">
              <a16:creationId xmlns:a16="http://schemas.microsoft.com/office/drawing/2014/main" id="{00000000-0008-0000-0000-000030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117231</xdr:colOff>
      <xdr:row>57</xdr:row>
      <xdr:rowOff>175846</xdr:rowOff>
    </xdr:from>
    <xdr:to>
      <xdr:col>10</xdr:col>
      <xdr:colOff>896471</xdr:colOff>
      <xdr:row>76</xdr:row>
      <xdr:rowOff>141262</xdr:rowOff>
    </xdr:to>
    <xdr:graphicFrame macro="">
      <xdr:nvGraphicFramePr>
        <xdr:cNvPr id="2" name="Chart 3">
          <a:extLst>
            <a:ext uri="{FF2B5EF4-FFF2-40B4-BE49-F238E27FC236}">
              <a16:creationId xmlns:a16="http://schemas.microsoft.com/office/drawing/2014/main" id="{7A45E261-AFF6-4A4E-B716-DA049054D9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117230</xdr:colOff>
      <xdr:row>84</xdr:row>
      <xdr:rowOff>175846</xdr:rowOff>
    </xdr:from>
    <xdr:to>
      <xdr:col>11</xdr:col>
      <xdr:colOff>726141</xdr:colOff>
      <xdr:row>103</xdr:row>
      <xdr:rowOff>141262</xdr:rowOff>
    </xdr:to>
    <xdr:graphicFrame macro="">
      <xdr:nvGraphicFramePr>
        <xdr:cNvPr id="4" name="Chart 3">
          <a:extLst>
            <a:ext uri="{FF2B5EF4-FFF2-40B4-BE49-F238E27FC236}">
              <a16:creationId xmlns:a16="http://schemas.microsoft.com/office/drawing/2014/main" id="{0B718BE3-8A15-4927-927B-3109D63DA3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0.78875</cdr:x>
      <cdr:y>0.89225</cdr:y>
    </cdr:from>
    <cdr:to>
      <cdr:x>0.78875</cdr:x>
      <cdr:y>0.89322</cdr:y>
    </cdr:to>
    <cdr:sp macro="" textlink="">
      <cdr:nvSpPr>
        <cdr:cNvPr id="3" name="TextBox 1"/>
        <cdr:cNvSpPr txBox="1"/>
      </cdr:nvSpPr>
      <cdr:spPr>
        <a:xfrm xmlns:a="http://schemas.openxmlformats.org/drawingml/2006/main">
          <a:off x="4676775"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11.xml><?xml version="1.0" encoding="utf-8"?>
<c:userShapes xmlns:c="http://schemas.openxmlformats.org/drawingml/2006/chart">
  <cdr:relSizeAnchor xmlns:cdr="http://schemas.openxmlformats.org/drawingml/2006/chartDrawing">
    <cdr:from>
      <cdr:x>0.78875</cdr:x>
      <cdr:y>0.89225</cdr:y>
    </cdr:from>
    <cdr:to>
      <cdr:x>0.78875</cdr:x>
      <cdr:y>0.89322</cdr:y>
    </cdr:to>
    <cdr:sp macro="" textlink="">
      <cdr:nvSpPr>
        <cdr:cNvPr id="3" name="TextBox 1"/>
        <cdr:cNvSpPr txBox="1"/>
      </cdr:nvSpPr>
      <cdr:spPr>
        <a:xfrm xmlns:a="http://schemas.openxmlformats.org/drawingml/2006/main">
          <a:off x="4676775"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12.xml><?xml version="1.0" encoding="utf-8"?>
<c:userShapes xmlns:c="http://schemas.openxmlformats.org/drawingml/2006/chart">
  <cdr:relSizeAnchor xmlns:cdr="http://schemas.openxmlformats.org/drawingml/2006/chartDrawing">
    <cdr:from>
      <cdr:x>0.78875</cdr:x>
      <cdr:y>0.89225</cdr:y>
    </cdr:from>
    <cdr:to>
      <cdr:x>0.78875</cdr:x>
      <cdr:y>0.89322</cdr:y>
    </cdr:to>
    <cdr:sp macro="" textlink="">
      <cdr:nvSpPr>
        <cdr:cNvPr id="3" name="TextBox 1"/>
        <cdr:cNvSpPr txBox="1"/>
      </cdr:nvSpPr>
      <cdr:spPr>
        <a:xfrm xmlns:a="http://schemas.openxmlformats.org/drawingml/2006/main">
          <a:off x="4676775"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2.xml><?xml version="1.0" encoding="utf-8"?>
<c:userShapes xmlns:c="http://schemas.openxmlformats.org/drawingml/2006/chart">
  <cdr:relSizeAnchor xmlns:cdr="http://schemas.openxmlformats.org/drawingml/2006/chartDrawing">
    <cdr:from>
      <cdr:x>0.78311</cdr:x>
      <cdr:y>0.86869</cdr:y>
    </cdr:from>
    <cdr:to>
      <cdr:x>0.99135</cdr:x>
      <cdr:y>0.98698</cdr:y>
    </cdr:to>
    <cdr:sp macro="" textlink="">
      <cdr:nvSpPr>
        <cdr:cNvPr id="3" name="TextBox 1"/>
        <cdr:cNvSpPr txBox="1"/>
      </cdr:nvSpPr>
      <cdr:spPr>
        <a:xfrm xmlns:a="http://schemas.openxmlformats.org/drawingml/2006/main">
          <a:off x="4419601" y="3200400"/>
          <a:ext cx="1189310"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ts val="1200"/>
            </a:lnSpc>
            <a:spcBef>
              <a:spcPts val="0"/>
            </a:spcBef>
            <a:spcAft>
              <a:spcPts val="0"/>
            </a:spcAft>
            <a:buClrTx/>
            <a:buSzTx/>
            <a:buFontTx/>
            <a:buNone/>
            <a:tabLst/>
            <a:defRPr/>
          </a:pPr>
          <a:r>
            <a:rPr lang="en-US" sz="1100">
              <a:latin typeface="Calibri"/>
              <a:ea typeface="+mn-ea"/>
              <a:cs typeface="+mn-cs"/>
            </a:rPr>
            <a:t>Est. completion:</a:t>
          </a:r>
          <a:endParaRPr lang="en-US" sz="1000"/>
        </a:p>
        <a:p xmlns:a="http://schemas.openxmlformats.org/drawingml/2006/main">
          <a:pPr algn="r">
            <a:lnSpc>
              <a:spcPts val="1100"/>
            </a:lnSpc>
          </a:pPr>
          <a:r>
            <a:rPr lang="en-US" sz="1000"/>
            <a:t>04/2029</a:t>
          </a:r>
        </a:p>
      </cdr:txBody>
    </cdr:sp>
  </cdr:relSizeAnchor>
</c:userShapes>
</file>

<file path=xl/drawings/drawing3.xml><?xml version="1.0" encoding="utf-8"?>
<c:userShapes xmlns:c="http://schemas.openxmlformats.org/drawingml/2006/chart">
  <cdr:relSizeAnchor xmlns:cdr="http://schemas.openxmlformats.org/drawingml/2006/chartDrawing">
    <cdr:from>
      <cdr:x>0.78834</cdr:x>
      <cdr:y>0.87984</cdr:y>
    </cdr:from>
    <cdr:to>
      <cdr:x>1</cdr:x>
      <cdr:y>0.99789</cdr:y>
    </cdr:to>
    <cdr:sp macro="" textlink="">
      <cdr:nvSpPr>
        <cdr:cNvPr id="3" name="TextBox 1"/>
        <cdr:cNvSpPr txBox="1"/>
      </cdr:nvSpPr>
      <cdr:spPr>
        <a:xfrm xmlns:a="http://schemas.openxmlformats.org/drawingml/2006/main">
          <a:off x="4505325" y="32385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lnSpc>
              <a:spcPts val="1000"/>
            </a:lnSpc>
          </a:pPr>
          <a:r>
            <a:rPr lang="en-US" sz="1000"/>
            <a:t>04/2029</a:t>
          </a:r>
        </a:p>
      </cdr:txBody>
    </cdr:sp>
  </cdr:relSizeAnchor>
</c:userShapes>
</file>

<file path=xl/drawings/drawing4.xml><?xml version="1.0" encoding="utf-8"?>
<c:userShapes xmlns:c="http://schemas.openxmlformats.org/drawingml/2006/chart">
  <cdr:relSizeAnchor xmlns:cdr="http://schemas.openxmlformats.org/drawingml/2006/chartDrawing">
    <cdr:from>
      <cdr:x>0.79625</cdr:x>
      <cdr:y>0.89375</cdr:y>
    </cdr:from>
    <cdr:to>
      <cdr:x>0.79625</cdr:x>
      <cdr:y>0.89448</cdr:y>
    </cdr:to>
    <cdr:sp macro="" textlink="">
      <cdr:nvSpPr>
        <cdr:cNvPr id="3" name="TextBox 1"/>
        <cdr:cNvSpPr txBox="1"/>
      </cdr:nvSpPr>
      <cdr:spPr>
        <a:xfrm xmlns:a="http://schemas.openxmlformats.org/drawingml/2006/main">
          <a:off x="4914900" y="32766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5.xml><?xml version="1.0" encoding="utf-8"?>
<c:userShapes xmlns:c="http://schemas.openxmlformats.org/drawingml/2006/chart">
  <cdr:relSizeAnchor xmlns:cdr="http://schemas.openxmlformats.org/drawingml/2006/chartDrawing">
    <cdr:from>
      <cdr:x>0.79375</cdr:x>
      <cdr:y>0.89375</cdr:y>
    </cdr:from>
    <cdr:to>
      <cdr:x>0.79375</cdr:x>
      <cdr:y>0.89448</cdr:y>
    </cdr:to>
    <cdr:sp macro="" textlink="">
      <cdr:nvSpPr>
        <cdr:cNvPr id="3" name="TextBox 1"/>
        <cdr:cNvSpPr txBox="1"/>
      </cdr:nvSpPr>
      <cdr:spPr>
        <a:xfrm xmlns:a="http://schemas.openxmlformats.org/drawingml/2006/main">
          <a:off x="4600575" y="33909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6.xml><?xml version="1.0" encoding="utf-8"?>
<c:userShapes xmlns:c="http://schemas.openxmlformats.org/drawingml/2006/chart">
  <cdr:relSizeAnchor xmlns:cdr="http://schemas.openxmlformats.org/drawingml/2006/chartDrawing">
    <cdr:from>
      <cdr:x>0.79625</cdr:x>
      <cdr:y>0.89375</cdr:y>
    </cdr:from>
    <cdr:to>
      <cdr:x>0.79625</cdr:x>
      <cdr:y>0.89448</cdr:y>
    </cdr:to>
    <cdr:sp macro="" textlink="">
      <cdr:nvSpPr>
        <cdr:cNvPr id="3" name="TextBox 1"/>
        <cdr:cNvSpPr txBox="1"/>
      </cdr:nvSpPr>
      <cdr:spPr>
        <a:xfrm xmlns:a="http://schemas.openxmlformats.org/drawingml/2006/main">
          <a:off x="4914900" y="32766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7.xml><?xml version="1.0" encoding="utf-8"?>
<c:userShapes xmlns:c="http://schemas.openxmlformats.org/drawingml/2006/chart">
  <cdr:relSizeAnchor xmlns:cdr="http://schemas.openxmlformats.org/drawingml/2006/chartDrawing">
    <cdr:from>
      <cdr:x>0.79625</cdr:x>
      <cdr:y>0.89375</cdr:y>
    </cdr:from>
    <cdr:to>
      <cdr:x>0.79625</cdr:x>
      <cdr:y>0.89448</cdr:y>
    </cdr:to>
    <cdr:sp macro="" textlink="">
      <cdr:nvSpPr>
        <cdr:cNvPr id="3" name="TextBox 1"/>
        <cdr:cNvSpPr txBox="1"/>
      </cdr:nvSpPr>
      <cdr:spPr>
        <a:xfrm xmlns:a="http://schemas.openxmlformats.org/drawingml/2006/main">
          <a:off x="4914900" y="32766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246080</xdr:colOff>
      <xdr:row>6</xdr:row>
      <xdr:rowOff>175260</xdr:rowOff>
    </xdr:from>
    <xdr:to>
      <xdr:col>9</xdr:col>
      <xdr:colOff>152399</xdr:colOff>
      <xdr:row>23</xdr:row>
      <xdr:rowOff>68580</xdr:rowOff>
    </xdr:to>
    <xdr:graphicFrame macro="">
      <xdr:nvGraphicFramePr>
        <xdr:cNvPr id="2115" name="Chart 3">
          <a:extLst>
            <a:ext uri="{FF2B5EF4-FFF2-40B4-BE49-F238E27FC236}">
              <a16:creationId xmlns:a16="http://schemas.microsoft.com/office/drawing/2014/main" id="{00000000-0008-0000-0100-000043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350520</xdr:colOff>
      <xdr:row>30</xdr:row>
      <xdr:rowOff>129540</xdr:rowOff>
    </xdr:from>
    <xdr:to>
      <xdr:col>9</xdr:col>
      <xdr:colOff>555812</xdr:colOff>
      <xdr:row>46</xdr:row>
      <xdr:rowOff>160020</xdr:rowOff>
    </xdr:to>
    <xdr:graphicFrame macro="">
      <xdr:nvGraphicFramePr>
        <xdr:cNvPr id="2117" name="Chart 5">
          <a:extLst>
            <a:ext uri="{FF2B5EF4-FFF2-40B4-BE49-F238E27FC236}">
              <a16:creationId xmlns:a16="http://schemas.microsoft.com/office/drawing/2014/main" id="{00000000-0008-0000-0100-000045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139849</xdr:colOff>
      <xdr:row>54</xdr:row>
      <xdr:rowOff>52444</xdr:rowOff>
    </xdr:from>
    <xdr:to>
      <xdr:col>8</xdr:col>
      <xdr:colOff>430306</xdr:colOff>
      <xdr:row>69</xdr:row>
      <xdr:rowOff>25550</xdr:rowOff>
    </xdr:to>
    <xdr:graphicFrame macro="">
      <xdr:nvGraphicFramePr>
        <xdr:cNvPr id="2" name="Chart 5">
          <a:extLst>
            <a:ext uri="{FF2B5EF4-FFF2-40B4-BE49-F238E27FC236}">
              <a16:creationId xmlns:a16="http://schemas.microsoft.com/office/drawing/2014/main" id="{5E223603-168C-40D5-8416-2B4849CB61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304800</xdr:colOff>
      <xdr:row>75</xdr:row>
      <xdr:rowOff>91440</xdr:rowOff>
    </xdr:from>
    <xdr:to>
      <xdr:col>9</xdr:col>
      <xdr:colOff>224118</xdr:colOff>
      <xdr:row>89</xdr:row>
      <xdr:rowOff>76200</xdr:rowOff>
    </xdr:to>
    <xdr:graphicFrame macro="">
      <xdr:nvGraphicFramePr>
        <xdr:cNvPr id="3" name="Chart 5">
          <a:extLst>
            <a:ext uri="{FF2B5EF4-FFF2-40B4-BE49-F238E27FC236}">
              <a16:creationId xmlns:a16="http://schemas.microsoft.com/office/drawing/2014/main" id="{22102DC5-D47C-4B35-A644-1733907CA7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0.7895</cdr:x>
      <cdr:y>0.89</cdr:y>
    </cdr:from>
    <cdr:to>
      <cdr:x>0.7895</cdr:x>
      <cdr:y>0.89121</cdr:y>
    </cdr:to>
    <cdr:sp macro="" textlink="">
      <cdr:nvSpPr>
        <cdr:cNvPr id="3" name="TextBox 1"/>
        <cdr:cNvSpPr txBox="1"/>
      </cdr:nvSpPr>
      <cdr:spPr>
        <a:xfrm xmlns:a="http://schemas.openxmlformats.org/drawingml/2006/main">
          <a:off x="5029200"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3:B5" totalsRowShown="0">
  <tableColumns count="2">
    <tableColumn id="1" xr3:uid="{00000000-0010-0000-0000-000001000000}" name="National Objective"/>
    <tableColumn id="2" xr3:uid="{00000000-0010-0000-0000-000002000000}" name="Threshold" dataDxfId="15"/>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7:C10" totalsRowShown="0">
  <tableColumns count="3">
    <tableColumn id="1" xr3:uid="{00000000-0010-0000-0100-000001000000}" name="CDBG-DR Agreements"/>
    <tableColumn id="2" xr3:uid="{00000000-0010-0000-0100-000002000000}" name="Agreement Budgets" dataDxfId="14"/>
    <tableColumn id="3" xr3:uid="{00000000-0010-0000-0100-000003000000}" name="Percentage"/>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5" displayName="Table5" ref="A12:H18" totalsRowShown="0" headerRowDxfId="13">
  <tableColumns count="8">
    <tableColumn id="1" xr3:uid="{00000000-0010-0000-0200-000001000000}" name="Units - Program Assumptions"/>
    <tableColumn id="2" xr3:uid="{00000000-0010-0000-0200-000002000000}" name="Est. Cost Per Unit" dataDxfId="12"/>
    <tableColumn id="3" xr3:uid="{00000000-0010-0000-0200-000003000000}" name="Total Budget" dataDxfId="11" dataCellStyle="Currency"/>
    <tableColumn id="4" xr3:uid="{00000000-0010-0000-0200-000004000000}" name="Units - FLOR Action Plan" dataDxfId="10"/>
    <tableColumn id="5" xr3:uid="{00000000-0010-0000-0200-000005000000}" name="LMI for FLO1" dataDxfId="9">
      <calculatedColumnFormula>D13*B4*C8</calculatedColumnFormula>
    </tableColumn>
    <tableColumn id="6" xr3:uid="{00000000-0010-0000-0200-000006000000}" name="LMI for FLO2" dataDxfId="8">
      <calculatedColumnFormula>D13*B4*C9</calculatedColumnFormula>
    </tableColumn>
    <tableColumn id="7" xr3:uid="{00000000-0010-0000-0200-000007000000}" name="UN for FLO1" dataDxfId="7">
      <calculatedColumnFormula>D13*B5*C8</calculatedColumnFormula>
    </tableColumn>
    <tableColumn id="8" xr3:uid="{00000000-0010-0000-0200-000008000000}" name="UN for FLO2" dataDxfId="6">
      <calculatedColumnFormula>D13*B5*C9</calculatedColumnFormula>
    </tableColumn>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3000000}" name="Table510" displayName="Table510" ref="A20:F28" totalsRowShown="0" headerRowDxfId="5">
  <tableColumns count="6">
    <tableColumn id="1" xr3:uid="{00000000-0010-0000-0300-000001000000}" name="Budget - Program Assumptions"/>
    <tableColumn id="3" xr3:uid="{00000000-0010-0000-0300-000003000000}" name="Total Budget" dataDxfId="4" dataCellStyle="Currency"/>
    <tableColumn id="5" xr3:uid="{00000000-0010-0000-0300-000005000000}" name="LMI for FLO1" dataDxfId="3" dataCellStyle="Currency">
      <calculatedColumnFormula>Table510[[#This Row],[Total Budget]]*$B$4*$C$8</calculatedColumnFormula>
    </tableColumn>
    <tableColumn id="6" xr3:uid="{00000000-0010-0000-0300-000006000000}" name="LMI for FLO2" dataDxfId="2" dataCellStyle="Currency">
      <calculatedColumnFormula>Table510[[#This Row],[Total Budget]]*$B$4*$C$9</calculatedColumnFormula>
    </tableColumn>
    <tableColumn id="7" xr3:uid="{00000000-0010-0000-0300-000007000000}" name="UN for FLO1" dataDxfId="1" dataCellStyle="Currency">
      <calculatedColumnFormula>Table510[[#This Row],[Total Budget]]*$B$5*$C$8</calculatedColumnFormula>
    </tableColumn>
    <tableColumn id="8" xr3:uid="{00000000-0010-0000-0300-000008000000}" name="UN for FLO2" dataDxfId="0" dataCellStyle="Currency">
      <calculatedColumnFormula>Table510[[#This Row],[LMI for FLO1]]*$B$5*$C$9</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B1:O3"/>
  <sheetViews>
    <sheetView zoomScaleNormal="100" zoomScaleSheetLayoutView="100" workbookViewId="0">
      <selection activeCell="B2" sqref="B2"/>
    </sheetView>
  </sheetViews>
  <sheetFormatPr defaultRowHeight="14.45"/>
  <sheetData>
    <row r="1" spans="2:15" ht="15" thickBot="1"/>
    <row r="2" spans="2:15" ht="314.10000000000002" customHeight="1">
      <c r="B2" s="43" t="s">
        <v>0</v>
      </c>
      <c r="C2" s="44"/>
      <c r="D2" s="44"/>
      <c r="E2" s="44"/>
      <c r="F2" s="44"/>
      <c r="G2" s="44"/>
      <c r="H2" s="44"/>
      <c r="I2" s="44"/>
      <c r="J2" s="44"/>
      <c r="K2" s="44"/>
      <c r="L2" s="44"/>
      <c r="M2" s="44"/>
      <c r="N2" s="44"/>
      <c r="O2" s="45"/>
    </row>
    <row r="3" spans="2:15">
      <c r="B3" s="20"/>
    </row>
  </sheetData>
  <mergeCells count="1">
    <mergeCell ref="B2:O2"/>
  </mergeCells>
  <pageMargins left="0.25" right="0.25" top="0.75" bottom="0.75" header="0.3" footer="0.3"/>
  <pageSetup paperSize="5"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92D050"/>
    <pageSetUpPr fitToPage="1"/>
  </sheetPr>
  <dimension ref="A1:BF142"/>
  <sheetViews>
    <sheetView tabSelected="1" topLeftCell="A74" zoomScale="70" zoomScaleNormal="70" zoomScaleSheetLayoutView="85" workbookViewId="0">
      <selection activeCell="N113" sqref="N113"/>
    </sheetView>
  </sheetViews>
  <sheetFormatPr defaultRowHeight="14.45"/>
  <cols>
    <col min="1" max="1" width="46.7109375" bestFit="1" customWidth="1"/>
    <col min="2" max="2" width="9" hidden="1" customWidth="1"/>
    <col min="3" max="6" width="10.28515625" hidden="1" customWidth="1"/>
    <col min="7" max="7" width="16.7109375" bestFit="1" customWidth="1"/>
    <col min="8" max="8" width="15.42578125" customWidth="1"/>
    <col min="9" max="10" width="15.7109375" bestFit="1" customWidth="1"/>
    <col min="11" max="11" width="16.7109375" bestFit="1" customWidth="1"/>
    <col min="12" max="14" width="15.7109375" bestFit="1" customWidth="1"/>
    <col min="15" max="15" width="16.7109375" bestFit="1" customWidth="1"/>
    <col min="16" max="16" width="15.7109375" bestFit="1" customWidth="1"/>
    <col min="17" max="18" width="16.42578125" bestFit="1" customWidth="1"/>
    <col min="19" max="19" width="16.7109375" bestFit="1" customWidth="1"/>
    <col min="20" max="22" width="16.42578125" bestFit="1" customWidth="1"/>
    <col min="23" max="23" width="16.7109375" bestFit="1" customWidth="1"/>
    <col min="24" max="58" width="16.42578125" bestFit="1" customWidth="1"/>
  </cols>
  <sheetData>
    <row r="1" spans="1:26" s="21" customFormat="1">
      <c r="A1" s="22"/>
      <c r="B1" s="22"/>
      <c r="C1" s="22"/>
      <c r="D1" s="22"/>
      <c r="E1" s="22"/>
      <c r="F1" s="22"/>
      <c r="G1" s="22"/>
      <c r="H1" s="22"/>
      <c r="I1" s="22"/>
      <c r="J1" s="22"/>
      <c r="K1" s="22"/>
      <c r="L1" s="22"/>
      <c r="M1" s="22"/>
      <c r="N1" s="22"/>
      <c r="O1" s="22"/>
      <c r="P1" s="22"/>
      <c r="Q1" s="22"/>
      <c r="R1" s="22"/>
      <c r="S1" s="22"/>
      <c r="T1" s="22"/>
      <c r="U1" s="22"/>
      <c r="V1" s="22"/>
      <c r="W1" s="22"/>
      <c r="X1" s="22"/>
      <c r="Y1" s="22"/>
      <c r="Z1" s="22"/>
    </row>
    <row r="2" spans="1:26">
      <c r="A2" s="26" t="s">
        <v>1</v>
      </c>
      <c r="B2" s="27">
        <v>45017</v>
      </c>
      <c r="C2" s="27">
        <v>45108</v>
      </c>
      <c r="D2" s="27">
        <v>45200</v>
      </c>
      <c r="E2" s="27">
        <v>45292</v>
      </c>
      <c r="F2" s="27">
        <v>45383</v>
      </c>
      <c r="G2" s="27">
        <v>45474</v>
      </c>
      <c r="H2" s="27">
        <v>45566</v>
      </c>
      <c r="I2" s="27">
        <v>45658</v>
      </c>
      <c r="J2" s="27">
        <v>45748</v>
      </c>
      <c r="K2" s="27">
        <v>45839</v>
      </c>
      <c r="L2" s="27">
        <v>45931</v>
      </c>
      <c r="M2" s="27">
        <v>46023</v>
      </c>
      <c r="N2" s="27">
        <v>46113</v>
      </c>
      <c r="O2" s="27">
        <v>46204</v>
      </c>
      <c r="P2" s="27">
        <v>46296</v>
      </c>
      <c r="Q2" s="27">
        <v>46388</v>
      </c>
      <c r="R2" s="27">
        <v>46478</v>
      </c>
      <c r="S2" s="27">
        <v>46569</v>
      </c>
      <c r="T2" s="27">
        <v>46661</v>
      </c>
      <c r="U2" s="27">
        <v>46753</v>
      </c>
      <c r="V2" s="27">
        <v>46844</v>
      </c>
      <c r="W2" s="27">
        <v>46935</v>
      </c>
      <c r="X2" s="27">
        <v>47027</v>
      </c>
      <c r="Y2" s="27">
        <v>47119</v>
      </c>
      <c r="Z2" s="27">
        <v>47209</v>
      </c>
    </row>
    <row r="3" spans="1:26">
      <c r="A3" s="28" t="s">
        <v>2</v>
      </c>
      <c r="B3" s="29">
        <v>352268</v>
      </c>
      <c r="C3" s="29">
        <f>SUM($B$4:C4)</f>
        <v>704536</v>
      </c>
      <c r="D3" s="29">
        <f>SUM($B$4:D4)</f>
        <v>1056804</v>
      </c>
      <c r="E3" s="29">
        <f>SUM($B$4:E4)</f>
        <v>1409072</v>
      </c>
      <c r="F3" s="29">
        <f>SUM($B$4:F4)</f>
        <v>1761340</v>
      </c>
      <c r="G3" s="29">
        <f>SUM($B$4:G4)</f>
        <v>2113608</v>
      </c>
      <c r="H3" s="29">
        <f>SUM($B$4:H4)</f>
        <v>2465876</v>
      </c>
      <c r="I3" s="29">
        <f>SUM($B$4:I4)</f>
        <v>2818144</v>
      </c>
      <c r="J3" s="29">
        <f>SUM($B$4:J4)</f>
        <v>3170412</v>
      </c>
      <c r="K3" s="29">
        <f>SUM($B$4:K4)</f>
        <v>3522680</v>
      </c>
      <c r="L3" s="29">
        <f>SUM($B$4:L4)</f>
        <v>3874948</v>
      </c>
      <c r="M3" s="29">
        <f>SUM($B$4:M4)</f>
        <v>4227216</v>
      </c>
      <c r="N3" s="29">
        <f>SUM($B$4:N4)</f>
        <v>4579484</v>
      </c>
      <c r="O3" s="29">
        <f>SUM($B$4:O4)</f>
        <v>4931752</v>
      </c>
      <c r="P3" s="29">
        <f>SUM($B$4:P4)</f>
        <v>5284020</v>
      </c>
      <c r="Q3" s="29">
        <f>SUM($B$4:Q4)</f>
        <v>5636288</v>
      </c>
      <c r="R3" s="29">
        <f>SUM($B$4:R4)</f>
        <v>5988556</v>
      </c>
      <c r="S3" s="29">
        <f>SUM($B$4:S4)</f>
        <v>6340824</v>
      </c>
      <c r="T3" s="29">
        <f>SUM($B$4:T4)</f>
        <v>6693092</v>
      </c>
      <c r="U3" s="29">
        <f>SUM($B$4:U4)</f>
        <v>7045360</v>
      </c>
      <c r="V3" s="29">
        <f>SUM($B$4:V4)</f>
        <v>7397628</v>
      </c>
      <c r="W3" s="29">
        <f>SUM($B$4:W4)</f>
        <v>7749896</v>
      </c>
      <c r="X3" s="29">
        <f>SUM($B$4:X4)</f>
        <v>8102164</v>
      </c>
      <c r="Y3" s="29">
        <f>SUM($B$4:Y4)</f>
        <v>8454432</v>
      </c>
      <c r="Z3" s="29">
        <f>SUM($B$4:Z4)</f>
        <v>8806700</v>
      </c>
    </row>
    <row r="4" spans="1:26">
      <c r="A4" s="28" t="s">
        <v>3</v>
      </c>
      <c r="B4" s="30">
        <v>352268</v>
      </c>
      <c r="C4" s="30">
        <v>352268</v>
      </c>
      <c r="D4" s="30">
        <v>352268</v>
      </c>
      <c r="E4" s="30">
        <v>352268</v>
      </c>
      <c r="F4" s="30">
        <v>352268</v>
      </c>
      <c r="G4" s="30">
        <v>352268</v>
      </c>
      <c r="H4" s="30">
        <v>352268</v>
      </c>
      <c r="I4" s="30">
        <v>352268</v>
      </c>
      <c r="J4" s="30">
        <v>352268</v>
      </c>
      <c r="K4" s="30">
        <v>352268</v>
      </c>
      <c r="L4" s="30">
        <v>352268</v>
      </c>
      <c r="M4" s="30">
        <v>352268</v>
      </c>
      <c r="N4" s="30">
        <v>352268</v>
      </c>
      <c r="O4" s="30">
        <v>352268</v>
      </c>
      <c r="P4" s="30">
        <v>352268</v>
      </c>
      <c r="Q4" s="30">
        <v>352268</v>
      </c>
      <c r="R4" s="30">
        <v>352268</v>
      </c>
      <c r="S4" s="30">
        <v>352268</v>
      </c>
      <c r="T4" s="30">
        <v>352268</v>
      </c>
      <c r="U4" s="30">
        <v>352268</v>
      </c>
      <c r="V4" s="30">
        <v>352268</v>
      </c>
      <c r="W4" s="30">
        <v>352268</v>
      </c>
      <c r="X4" s="30">
        <v>352268</v>
      </c>
      <c r="Y4" s="30">
        <v>352268</v>
      </c>
      <c r="Z4" s="30">
        <v>352268</v>
      </c>
    </row>
    <row r="5" spans="1:26">
      <c r="A5" s="28" t="s">
        <v>4</v>
      </c>
      <c r="B5" s="25">
        <v>0</v>
      </c>
      <c r="C5" s="25">
        <v>0</v>
      </c>
      <c r="D5" s="25">
        <v>0</v>
      </c>
      <c r="E5" s="25">
        <v>0</v>
      </c>
      <c r="F5" s="25">
        <v>0</v>
      </c>
      <c r="G5" s="25">
        <v>0</v>
      </c>
      <c r="H5" s="25">
        <v>0</v>
      </c>
      <c r="I5" s="25">
        <v>0</v>
      </c>
      <c r="J5" s="25">
        <v>0</v>
      </c>
      <c r="K5" s="25">
        <v>0</v>
      </c>
      <c r="L5" s="25">
        <v>0</v>
      </c>
      <c r="M5" s="25">
        <v>0</v>
      </c>
      <c r="N5" s="25">
        <v>0</v>
      </c>
      <c r="O5" s="25">
        <v>0</v>
      </c>
      <c r="P5" s="25">
        <v>0</v>
      </c>
      <c r="Q5" s="25">
        <v>0</v>
      </c>
      <c r="R5" s="25">
        <v>0</v>
      </c>
      <c r="S5" s="25">
        <v>0</v>
      </c>
      <c r="T5" s="25">
        <v>0</v>
      </c>
      <c r="U5" s="25">
        <v>0</v>
      </c>
      <c r="V5" s="25">
        <v>0</v>
      </c>
      <c r="W5" s="25">
        <v>0</v>
      </c>
      <c r="X5" s="25">
        <v>0</v>
      </c>
      <c r="Y5" s="25">
        <v>0</v>
      </c>
      <c r="Z5" s="25">
        <v>0</v>
      </c>
    </row>
    <row r="6" spans="1:26">
      <c r="A6" s="31" t="s">
        <v>5</v>
      </c>
      <c r="B6" s="25">
        <v>0</v>
      </c>
      <c r="C6" s="25">
        <v>0</v>
      </c>
      <c r="D6" s="25">
        <v>0</v>
      </c>
      <c r="E6" s="25">
        <v>0</v>
      </c>
      <c r="F6" s="25">
        <v>0</v>
      </c>
      <c r="G6" s="25">
        <v>0</v>
      </c>
      <c r="H6" s="25">
        <v>0</v>
      </c>
      <c r="I6" s="25">
        <v>0</v>
      </c>
      <c r="J6" s="25">
        <v>0</v>
      </c>
      <c r="K6" s="25">
        <v>0</v>
      </c>
      <c r="L6" s="25">
        <v>3943.35</v>
      </c>
      <c r="M6" s="25">
        <v>46891.15</v>
      </c>
      <c r="N6" s="25">
        <v>1060826.8899999999</v>
      </c>
      <c r="O6" s="25"/>
      <c r="P6" s="25"/>
      <c r="Q6" s="25"/>
      <c r="R6" s="25"/>
      <c r="S6" s="25"/>
      <c r="T6" s="25"/>
      <c r="U6" s="25"/>
      <c r="V6" s="25"/>
      <c r="W6" s="25"/>
      <c r="X6" s="25"/>
      <c r="Y6" s="25"/>
      <c r="Z6" s="25"/>
    </row>
    <row r="8" spans="1:26">
      <c r="G8" s="15"/>
      <c r="W8" s="2"/>
    </row>
    <row r="9" spans="1:26">
      <c r="G9" s="15"/>
      <c r="W9" s="2"/>
      <c r="Y9" s="2"/>
    </row>
    <row r="10" spans="1:26">
      <c r="G10" s="15"/>
      <c r="W10" s="2"/>
    </row>
    <row r="11" spans="1:26">
      <c r="G11" s="15"/>
      <c r="H11" s="2"/>
      <c r="W11" s="2"/>
      <c r="Y11" s="2"/>
    </row>
    <row r="12" spans="1:26">
      <c r="G12" s="15"/>
      <c r="W12" s="2"/>
      <c r="Y12" s="19"/>
    </row>
    <row r="13" spans="1:26">
      <c r="G13" s="15"/>
      <c r="W13" s="2"/>
    </row>
    <row r="14" spans="1:26">
      <c r="G14" s="15"/>
      <c r="W14" s="2"/>
    </row>
    <row r="15" spans="1:26">
      <c r="G15" s="15"/>
      <c r="W15" s="2"/>
    </row>
    <row r="16" spans="1:26">
      <c r="G16" s="18"/>
      <c r="W16" s="2"/>
    </row>
    <row r="17" spans="1:58">
      <c r="W17" s="2"/>
    </row>
    <row r="18" spans="1:58">
      <c r="W18" s="2"/>
    </row>
    <row r="19" spans="1:58">
      <c r="W19" s="2"/>
    </row>
    <row r="20" spans="1:58">
      <c r="W20" s="2"/>
    </row>
    <row r="27" spans="1:58">
      <c r="A27" s="28"/>
      <c r="B27" s="22"/>
      <c r="C27" s="22"/>
      <c r="D27" s="22"/>
      <c r="E27" s="22"/>
      <c r="F27" s="22"/>
      <c r="G27" s="22"/>
      <c r="H27" s="22"/>
      <c r="I27" s="22"/>
      <c r="J27" s="22"/>
      <c r="K27" s="28"/>
      <c r="L27" s="28"/>
      <c r="M27" s="28"/>
      <c r="N27" s="28"/>
      <c r="O27" s="28"/>
      <c r="P27" s="28"/>
      <c r="Q27" s="28"/>
      <c r="R27" s="28"/>
      <c r="S27" s="28"/>
      <c r="T27" s="28"/>
      <c r="U27" s="28"/>
      <c r="V27" s="28"/>
      <c r="W27" s="28"/>
      <c r="X27" s="28"/>
      <c r="Y27" s="28"/>
      <c r="Z27" s="28"/>
    </row>
    <row r="28" spans="1:58">
      <c r="A28" s="26" t="s">
        <v>6</v>
      </c>
      <c r="B28" s="27">
        <v>45017</v>
      </c>
      <c r="C28" s="27">
        <v>45108</v>
      </c>
      <c r="D28" s="27">
        <v>45200</v>
      </c>
      <c r="E28" s="27">
        <v>45292</v>
      </c>
      <c r="F28" s="27">
        <v>45383</v>
      </c>
      <c r="G28" s="27">
        <v>45474</v>
      </c>
      <c r="H28" s="27">
        <v>45566</v>
      </c>
      <c r="I28" s="27">
        <v>45658</v>
      </c>
      <c r="J28" s="27">
        <v>45748</v>
      </c>
      <c r="K28" s="27">
        <v>45839</v>
      </c>
      <c r="L28" s="27">
        <v>45931</v>
      </c>
      <c r="M28" s="27">
        <v>46023</v>
      </c>
      <c r="N28" s="27">
        <v>46113</v>
      </c>
      <c r="O28" s="27">
        <v>46204</v>
      </c>
      <c r="P28" s="27">
        <v>46296</v>
      </c>
      <c r="Q28" s="27">
        <v>46388</v>
      </c>
      <c r="R28" s="27">
        <v>46478</v>
      </c>
      <c r="S28" s="27">
        <v>46569</v>
      </c>
      <c r="T28" s="27">
        <v>46661</v>
      </c>
      <c r="U28" s="27">
        <v>46753</v>
      </c>
      <c r="V28" s="27">
        <v>46844</v>
      </c>
      <c r="W28" s="27">
        <v>46935</v>
      </c>
      <c r="X28" s="27">
        <v>47027</v>
      </c>
      <c r="Y28" s="27">
        <v>47119</v>
      </c>
      <c r="Z28" s="27">
        <v>47209</v>
      </c>
    </row>
    <row r="29" spans="1:58">
      <c r="A29" s="28" t="s">
        <v>2</v>
      </c>
      <c r="B29" s="29">
        <v>68800</v>
      </c>
      <c r="C29" s="29">
        <f>SUM($B$30:C30)</f>
        <v>137600</v>
      </c>
      <c r="D29" s="29">
        <f>SUM($B$30:D30)</f>
        <v>206400</v>
      </c>
      <c r="E29" s="29">
        <f>SUM($B$30:E30)</f>
        <v>275200</v>
      </c>
      <c r="F29" s="29">
        <f>SUM($B$30:F30)</f>
        <v>344000</v>
      </c>
      <c r="G29" s="29">
        <f>SUM($B$30:G30)</f>
        <v>412800</v>
      </c>
      <c r="H29" s="29">
        <f>SUM($B$30:H30)</f>
        <v>481600</v>
      </c>
      <c r="I29" s="29">
        <f>SUM($B$30:I30)</f>
        <v>550400</v>
      </c>
      <c r="J29" s="29">
        <f>SUM($B$30:J30)</f>
        <v>619200</v>
      </c>
      <c r="K29" s="29">
        <f>SUM($B$30:K30)</f>
        <v>688000</v>
      </c>
      <c r="L29" s="29">
        <f>SUM($B$30:L30)</f>
        <v>756800</v>
      </c>
      <c r="M29" s="29">
        <f>SUM($B$30:M30)</f>
        <v>825600</v>
      </c>
      <c r="N29" s="29">
        <f>SUM($B$30:N30)</f>
        <v>894400</v>
      </c>
      <c r="O29" s="29">
        <f>SUM($B$30:O30)</f>
        <v>963200</v>
      </c>
      <c r="P29" s="29">
        <f>SUM($B$30:P30)</f>
        <v>1032000</v>
      </c>
      <c r="Q29" s="29">
        <f>SUM($B$30:Q30)</f>
        <v>1100800</v>
      </c>
      <c r="R29" s="29">
        <f>SUM($B$30:R30)</f>
        <v>1169600</v>
      </c>
      <c r="S29" s="29">
        <f>SUM($B$30:S30)</f>
        <v>1238400</v>
      </c>
      <c r="T29" s="29">
        <f>SUM($B$30:T30)</f>
        <v>1307200</v>
      </c>
      <c r="U29" s="29">
        <f>SUM($B$30:U30)</f>
        <v>1376000</v>
      </c>
      <c r="V29" s="29">
        <f>SUM($B$30:V30)</f>
        <v>1444800</v>
      </c>
      <c r="W29" s="29">
        <f>SUM($B$30:W30)</f>
        <v>1513600</v>
      </c>
      <c r="X29" s="29">
        <f>SUM($B$30:X30)</f>
        <v>1582400</v>
      </c>
      <c r="Y29" s="29">
        <f>SUM($B$30:Y30)</f>
        <v>1651200</v>
      </c>
      <c r="Z29" s="29">
        <f>SUM($B$30:Z30)</f>
        <v>1720000</v>
      </c>
    </row>
    <row r="30" spans="1:58">
      <c r="A30" s="28" t="s">
        <v>3</v>
      </c>
      <c r="B30" s="30">
        <v>68800</v>
      </c>
      <c r="C30" s="30">
        <v>68800</v>
      </c>
      <c r="D30" s="30">
        <v>68800</v>
      </c>
      <c r="E30" s="30">
        <v>68800</v>
      </c>
      <c r="F30" s="30">
        <v>68800</v>
      </c>
      <c r="G30" s="30">
        <v>68800</v>
      </c>
      <c r="H30" s="30">
        <v>68800</v>
      </c>
      <c r="I30" s="30">
        <v>68800</v>
      </c>
      <c r="J30" s="30">
        <v>68800</v>
      </c>
      <c r="K30" s="30">
        <v>68800</v>
      </c>
      <c r="L30" s="30">
        <v>68800</v>
      </c>
      <c r="M30" s="30">
        <v>68800</v>
      </c>
      <c r="N30" s="30">
        <v>68800</v>
      </c>
      <c r="O30" s="30">
        <v>68800</v>
      </c>
      <c r="P30" s="30">
        <v>68800</v>
      </c>
      <c r="Q30" s="30">
        <v>68800</v>
      </c>
      <c r="R30" s="30">
        <v>68800</v>
      </c>
      <c r="S30" s="30">
        <v>68800</v>
      </c>
      <c r="T30" s="30">
        <v>68800</v>
      </c>
      <c r="U30" s="30">
        <v>68800</v>
      </c>
      <c r="V30" s="30">
        <v>68800</v>
      </c>
      <c r="W30" s="30">
        <v>68800</v>
      </c>
      <c r="X30" s="30">
        <v>68800</v>
      </c>
      <c r="Y30" s="30">
        <v>68800</v>
      </c>
      <c r="Z30" s="30">
        <v>68800</v>
      </c>
    </row>
    <row r="31" spans="1:58">
      <c r="A31" s="28" t="s">
        <v>4</v>
      </c>
      <c r="B31" s="25">
        <v>0</v>
      </c>
      <c r="C31" s="25">
        <v>0</v>
      </c>
      <c r="D31" s="25">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row>
    <row r="32" spans="1:58">
      <c r="A32" s="32" t="s">
        <v>5</v>
      </c>
      <c r="B32" s="33">
        <v>0</v>
      </c>
      <c r="C32" s="33">
        <v>0</v>
      </c>
      <c r="D32" s="33">
        <v>0</v>
      </c>
      <c r="E32" s="33">
        <v>0</v>
      </c>
      <c r="F32" s="33">
        <v>0</v>
      </c>
      <c r="G32" s="33">
        <v>0</v>
      </c>
      <c r="H32" s="33">
        <v>0</v>
      </c>
      <c r="I32" s="33">
        <v>0</v>
      </c>
      <c r="J32" s="33">
        <v>0</v>
      </c>
      <c r="K32" s="33">
        <v>0</v>
      </c>
      <c r="L32" s="33">
        <v>3943.34</v>
      </c>
      <c r="M32" s="33">
        <v>0</v>
      </c>
      <c r="N32" s="33">
        <v>188397.39</v>
      </c>
      <c r="O32" s="33"/>
      <c r="P32" s="33"/>
      <c r="Q32" s="33"/>
      <c r="R32" s="33"/>
      <c r="S32" s="33"/>
      <c r="T32" s="33"/>
      <c r="U32" s="33"/>
      <c r="V32" s="33"/>
      <c r="W32" s="33"/>
      <c r="X32" s="33"/>
      <c r="Y32" s="33"/>
      <c r="Z32" s="33"/>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row>
    <row r="33" spans="7:25">
      <c r="N33" s="23"/>
      <c r="O33" s="23"/>
      <c r="P33" s="23"/>
      <c r="Q33" s="23"/>
      <c r="R33" s="23"/>
      <c r="S33" s="23"/>
      <c r="T33" s="23"/>
      <c r="U33" s="23"/>
      <c r="V33" s="23"/>
      <c r="W33" s="23"/>
      <c r="X33" s="23"/>
      <c r="Y33" s="23"/>
    </row>
    <row r="34" spans="7:25">
      <c r="G34" s="15"/>
    </row>
    <row r="35" spans="7:25">
      <c r="G35" s="15"/>
      <c r="H35" s="2"/>
    </row>
    <row r="36" spans="7:25">
      <c r="G36" s="15"/>
      <c r="V36" s="2"/>
    </row>
    <row r="37" spans="7:25">
      <c r="G37" s="17"/>
      <c r="V37" s="2"/>
    </row>
    <row r="38" spans="7:25">
      <c r="G38" s="17"/>
      <c r="H38" s="18"/>
      <c r="V38" s="2"/>
    </row>
    <row r="39" spans="7:25">
      <c r="G39" s="18"/>
    </row>
    <row r="53" spans="1:26">
      <c r="A53" s="26" t="s">
        <v>7</v>
      </c>
      <c r="B53" s="27">
        <v>45017</v>
      </c>
      <c r="C53" s="27">
        <v>45108</v>
      </c>
      <c r="D53" s="27">
        <v>45200</v>
      </c>
      <c r="E53" s="27">
        <v>45292</v>
      </c>
      <c r="F53" s="27">
        <v>45383</v>
      </c>
      <c r="G53" s="27">
        <v>45474</v>
      </c>
      <c r="H53" s="27">
        <v>45566</v>
      </c>
      <c r="I53" s="27">
        <v>45658</v>
      </c>
      <c r="J53" s="27">
        <v>45748</v>
      </c>
      <c r="K53" s="27">
        <v>45839</v>
      </c>
      <c r="L53" s="27">
        <v>45931</v>
      </c>
      <c r="M53" s="27">
        <v>46023</v>
      </c>
      <c r="N53" s="27">
        <v>46113</v>
      </c>
      <c r="O53" s="27">
        <v>46204</v>
      </c>
      <c r="P53" s="27">
        <v>46296</v>
      </c>
      <c r="Q53" s="27">
        <v>46388</v>
      </c>
      <c r="R53" s="27">
        <v>46478</v>
      </c>
      <c r="S53" s="27">
        <v>46569</v>
      </c>
      <c r="T53" s="27">
        <v>46661</v>
      </c>
      <c r="U53" s="27">
        <v>46753</v>
      </c>
      <c r="V53" s="27">
        <v>46844</v>
      </c>
      <c r="W53" s="27">
        <v>46935</v>
      </c>
      <c r="X53" s="27">
        <v>47027</v>
      </c>
      <c r="Y53" s="27">
        <v>47119</v>
      </c>
      <c r="Z53" s="27">
        <v>47209</v>
      </c>
    </row>
    <row r="54" spans="1:26">
      <c r="A54" s="28" t="s">
        <v>2</v>
      </c>
      <c r="B54" s="29">
        <v>44000</v>
      </c>
      <c r="C54" s="29">
        <f>SUM($B55:C$55)</f>
        <v>88000</v>
      </c>
      <c r="D54" s="29">
        <f>SUM($B55:D$55)</f>
        <v>132000</v>
      </c>
      <c r="E54" s="29">
        <f>SUM($B55:E$55)</f>
        <v>176000</v>
      </c>
      <c r="F54" s="29">
        <f>SUM($B55:F$55)</f>
        <v>220000</v>
      </c>
      <c r="G54" s="29">
        <f>SUM($B55:G$55)</f>
        <v>264000</v>
      </c>
      <c r="H54" s="29">
        <f>SUM($B55:H$55)</f>
        <v>308000</v>
      </c>
      <c r="I54" s="29">
        <f>SUM($B55:I$55)</f>
        <v>352000</v>
      </c>
      <c r="J54" s="29">
        <f>SUM($B55:J$55)</f>
        <v>396000</v>
      </c>
      <c r="K54" s="29">
        <f>SUM($B55:K$55)</f>
        <v>440000</v>
      </c>
      <c r="L54" s="29">
        <f>SUM($B55:L$55)</f>
        <v>484000</v>
      </c>
      <c r="M54" s="29">
        <f>SUM($B55:M$55)</f>
        <v>528000</v>
      </c>
      <c r="N54" s="29">
        <f>SUM($B55:N$55)</f>
        <v>572000</v>
      </c>
      <c r="O54" s="29">
        <f>SUM($B55:O$55)</f>
        <v>616000</v>
      </c>
      <c r="P54" s="29">
        <f>SUM($B55:P$55)</f>
        <v>660000</v>
      </c>
      <c r="Q54" s="29">
        <f>SUM($B55:Q$55)</f>
        <v>704000</v>
      </c>
      <c r="R54" s="29">
        <f>SUM($B55:R$55)</f>
        <v>748000</v>
      </c>
      <c r="S54" s="29">
        <f>SUM($B55:S$55)</f>
        <v>792000</v>
      </c>
      <c r="T54" s="29">
        <f>SUM($B55:T$55)</f>
        <v>836000</v>
      </c>
      <c r="U54" s="29">
        <f>SUM($B55:U$55)</f>
        <v>880000</v>
      </c>
      <c r="V54" s="29">
        <f>SUM($B55:V$55)</f>
        <v>924000</v>
      </c>
      <c r="W54" s="29">
        <f>SUM($B55:W$55)</f>
        <v>968000</v>
      </c>
      <c r="X54" s="29">
        <f>SUM($B55:X$55)</f>
        <v>1012000</v>
      </c>
      <c r="Y54" s="29">
        <f>SUM($B55:Y$55)</f>
        <v>1056000</v>
      </c>
      <c r="Z54" s="29">
        <f>SUM($B55:Z$55)</f>
        <v>1100000</v>
      </c>
    </row>
    <row r="55" spans="1:26">
      <c r="A55" s="28" t="s">
        <v>3</v>
      </c>
      <c r="B55" s="35">
        <v>44000</v>
      </c>
      <c r="C55" s="35">
        <v>44000</v>
      </c>
      <c r="D55" s="35">
        <v>44000</v>
      </c>
      <c r="E55" s="35">
        <v>44000</v>
      </c>
      <c r="F55" s="35">
        <v>44000</v>
      </c>
      <c r="G55" s="35">
        <v>44000</v>
      </c>
      <c r="H55" s="35">
        <v>44000</v>
      </c>
      <c r="I55" s="35">
        <v>44000</v>
      </c>
      <c r="J55" s="35">
        <v>44000</v>
      </c>
      <c r="K55" s="35">
        <v>44000</v>
      </c>
      <c r="L55" s="35">
        <v>44000</v>
      </c>
      <c r="M55" s="35">
        <v>44000</v>
      </c>
      <c r="N55" s="35">
        <v>44000</v>
      </c>
      <c r="O55" s="35">
        <v>44000</v>
      </c>
      <c r="P55" s="35">
        <v>44000</v>
      </c>
      <c r="Q55" s="35">
        <v>44000</v>
      </c>
      <c r="R55" s="35">
        <v>44000</v>
      </c>
      <c r="S55" s="35">
        <v>44000</v>
      </c>
      <c r="T55" s="35">
        <v>44000</v>
      </c>
      <c r="U55" s="35">
        <v>44000</v>
      </c>
      <c r="V55" s="35">
        <v>44000</v>
      </c>
      <c r="W55" s="35">
        <v>44000</v>
      </c>
      <c r="X55" s="35">
        <v>44000</v>
      </c>
      <c r="Y55" s="35">
        <v>44000</v>
      </c>
      <c r="Z55" s="35">
        <v>44000</v>
      </c>
    </row>
    <row r="56" spans="1:26">
      <c r="A56" s="28" t="s">
        <v>4</v>
      </c>
      <c r="B56" s="25">
        <v>0</v>
      </c>
      <c r="C56" s="25">
        <v>0</v>
      </c>
      <c r="D56" s="25">
        <v>0</v>
      </c>
      <c r="E56" s="25">
        <v>0</v>
      </c>
      <c r="F56" s="25">
        <v>0</v>
      </c>
      <c r="G56" s="25">
        <v>0</v>
      </c>
      <c r="H56" s="25">
        <v>0</v>
      </c>
      <c r="I56" s="25">
        <v>0</v>
      </c>
      <c r="J56" s="25">
        <v>0</v>
      </c>
      <c r="K56" s="25">
        <v>0</v>
      </c>
      <c r="L56" s="25">
        <v>0</v>
      </c>
      <c r="M56" s="25">
        <v>0</v>
      </c>
      <c r="N56" s="25">
        <v>0</v>
      </c>
      <c r="O56" s="25">
        <v>0</v>
      </c>
      <c r="P56" s="25">
        <v>0</v>
      </c>
      <c r="Q56" s="25">
        <v>0</v>
      </c>
      <c r="R56" s="25">
        <v>0</v>
      </c>
      <c r="S56" s="25">
        <v>0</v>
      </c>
      <c r="T56" s="25">
        <v>0</v>
      </c>
      <c r="U56" s="25">
        <v>0</v>
      </c>
      <c r="V56" s="25">
        <v>0</v>
      </c>
      <c r="W56" s="25">
        <v>0</v>
      </c>
      <c r="X56" s="25">
        <v>0</v>
      </c>
      <c r="Y56" s="25">
        <v>0</v>
      </c>
      <c r="Z56" s="25">
        <v>0</v>
      </c>
    </row>
    <row r="57" spans="1:26">
      <c r="A57" s="32" t="s">
        <v>5</v>
      </c>
      <c r="B57" s="25">
        <v>0</v>
      </c>
      <c r="C57" s="25">
        <v>0</v>
      </c>
      <c r="D57" s="25">
        <v>0</v>
      </c>
      <c r="E57" s="25">
        <v>0</v>
      </c>
      <c r="F57" s="25">
        <v>0</v>
      </c>
      <c r="G57" s="25">
        <v>0</v>
      </c>
      <c r="H57" s="25">
        <v>0</v>
      </c>
      <c r="I57" s="25">
        <v>0</v>
      </c>
      <c r="J57" s="25">
        <v>0</v>
      </c>
      <c r="K57" s="25">
        <v>224901.01</v>
      </c>
      <c r="L57" s="25">
        <v>225689.9</v>
      </c>
      <c r="M57" s="25">
        <v>0</v>
      </c>
      <c r="N57" s="25">
        <v>0</v>
      </c>
      <c r="O57" s="25"/>
      <c r="P57" s="25"/>
      <c r="Q57" s="25"/>
      <c r="R57" s="25"/>
      <c r="S57" s="25"/>
      <c r="T57" s="25"/>
      <c r="U57" s="25"/>
      <c r="V57" s="25"/>
      <c r="W57" s="25"/>
      <c r="X57" s="25"/>
      <c r="Y57" s="25"/>
      <c r="Z57" s="25"/>
    </row>
    <row r="59" spans="1:26">
      <c r="G59" s="15"/>
    </row>
    <row r="60" spans="1:26">
      <c r="G60" s="16"/>
    </row>
    <row r="61" spans="1:26">
      <c r="G61" s="16"/>
    </row>
    <row r="62" spans="1:26">
      <c r="G62" s="16"/>
    </row>
    <row r="63" spans="1:26">
      <c r="H63" s="2"/>
    </row>
    <row r="68" spans="1:26">
      <c r="I68" s="2"/>
    </row>
    <row r="79" spans="1:26">
      <c r="A79" s="26" t="s">
        <v>8</v>
      </c>
      <c r="B79" s="27">
        <v>45017</v>
      </c>
      <c r="C79" s="27">
        <v>45108</v>
      </c>
      <c r="D79" s="27">
        <v>45200</v>
      </c>
      <c r="E79" s="27">
        <v>45292</v>
      </c>
      <c r="F79" s="27">
        <v>45383</v>
      </c>
      <c r="G79" s="27">
        <v>45474</v>
      </c>
      <c r="H79" s="27">
        <v>45566</v>
      </c>
      <c r="I79" s="27">
        <v>45658</v>
      </c>
      <c r="J79" s="27">
        <v>45748</v>
      </c>
      <c r="K79" s="27">
        <v>45839</v>
      </c>
      <c r="L79" s="27">
        <v>45931</v>
      </c>
      <c r="M79" s="27">
        <v>46023</v>
      </c>
      <c r="N79" s="27">
        <v>46113</v>
      </c>
      <c r="O79" s="27">
        <v>46204</v>
      </c>
      <c r="P79" s="27">
        <v>46296</v>
      </c>
      <c r="Q79" s="27">
        <v>46388</v>
      </c>
      <c r="R79" s="27">
        <v>46478</v>
      </c>
      <c r="S79" s="27">
        <v>46569</v>
      </c>
      <c r="T79" s="27">
        <v>46661</v>
      </c>
      <c r="U79" s="27">
        <v>46753</v>
      </c>
      <c r="V79" s="27">
        <v>46844</v>
      </c>
      <c r="W79" s="27">
        <v>46935</v>
      </c>
      <c r="X79" s="27">
        <v>47027</v>
      </c>
      <c r="Y79" s="27">
        <v>47119</v>
      </c>
      <c r="Z79" s="27">
        <v>47209</v>
      </c>
    </row>
    <row r="80" spans="1:26">
      <c r="A80" s="28" t="s">
        <v>2</v>
      </c>
      <c r="B80" s="29">
        <v>1000</v>
      </c>
      <c r="C80" s="29">
        <f>SUM($B81:C$81)</f>
        <v>2000</v>
      </c>
      <c r="D80" s="29">
        <f>SUM($B81:D$81)</f>
        <v>3000</v>
      </c>
      <c r="E80" s="29">
        <f>SUM($B81:E$81)</f>
        <v>4000</v>
      </c>
      <c r="F80" s="29">
        <f>SUM($B81:F$81)</f>
        <v>5000</v>
      </c>
      <c r="G80" s="29">
        <f>SUM($B81:G$81)</f>
        <v>6000</v>
      </c>
      <c r="H80" s="29">
        <f>SUM($B81:H$81)</f>
        <v>7000</v>
      </c>
      <c r="I80" s="29">
        <f>SUM($B81:I$81)</f>
        <v>8000</v>
      </c>
      <c r="J80" s="29">
        <f>SUM($B81:J$81)</f>
        <v>9000</v>
      </c>
      <c r="K80" s="29">
        <f>SUM($B81:K$81)</f>
        <v>10000</v>
      </c>
      <c r="L80" s="29">
        <f>SUM($B81:L$81)</f>
        <v>11000</v>
      </c>
      <c r="M80" s="29">
        <f>SUM($B81:M$81)</f>
        <v>12000</v>
      </c>
      <c r="N80" s="29">
        <f>SUM($B81:N$81)</f>
        <v>13000</v>
      </c>
      <c r="O80" s="29">
        <f>SUM($B81:O$81)</f>
        <v>14000</v>
      </c>
      <c r="P80" s="29">
        <f>SUM($B81:P$81)</f>
        <v>15000</v>
      </c>
      <c r="Q80" s="29">
        <f>SUM($B81:Q$81)</f>
        <v>16000</v>
      </c>
      <c r="R80" s="29">
        <f>SUM($B81:R$81)</f>
        <v>17000</v>
      </c>
      <c r="S80" s="29">
        <f>SUM($B81:S$81)</f>
        <v>18000</v>
      </c>
      <c r="T80" s="29">
        <f>SUM($B81:T$81)</f>
        <v>19000</v>
      </c>
      <c r="U80" s="29">
        <f>SUM($B81:U$81)</f>
        <v>20000</v>
      </c>
      <c r="V80" s="29">
        <f>SUM($B81:V$81)</f>
        <v>21000</v>
      </c>
      <c r="W80" s="29">
        <f>SUM($B81:W$81)</f>
        <v>22000</v>
      </c>
      <c r="X80" s="29">
        <f>SUM($B81:X$81)</f>
        <v>23000</v>
      </c>
      <c r="Y80" s="29">
        <f>SUM($B81:Y$81)</f>
        <v>24000</v>
      </c>
      <c r="Z80" s="29">
        <f>SUM($B81:Z$81)</f>
        <v>25000</v>
      </c>
    </row>
    <row r="81" spans="1:26">
      <c r="A81" s="28" t="s">
        <v>3</v>
      </c>
      <c r="B81" s="35">
        <v>1000</v>
      </c>
      <c r="C81" s="35">
        <v>1000</v>
      </c>
      <c r="D81" s="35">
        <v>1000</v>
      </c>
      <c r="E81" s="35">
        <v>1000</v>
      </c>
      <c r="F81" s="35">
        <v>1000</v>
      </c>
      <c r="G81" s="35">
        <v>1000</v>
      </c>
      <c r="H81" s="35">
        <v>1000</v>
      </c>
      <c r="I81" s="35">
        <v>1000</v>
      </c>
      <c r="J81" s="35">
        <v>1000</v>
      </c>
      <c r="K81" s="35">
        <v>1000</v>
      </c>
      <c r="L81" s="35">
        <v>1000</v>
      </c>
      <c r="M81" s="35">
        <v>1000</v>
      </c>
      <c r="N81" s="35">
        <v>1000</v>
      </c>
      <c r="O81" s="35">
        <v>1000</v>
      </c>
      <c r="P81" s="35">
        <v>1000</v>
      </c>
      <c r="Q81" s="35">
        <v>1000</v>
      </c>
      <c r="R81" s="35">
        <v>1000</v>
      </c>
      <c r="S81" s="35">
        <v>1000</v>
      </c>
      <c r="T81" s="35">
        <v>1000</v>
      </c>
      <c r="U81" s="35">
        <v>1000</v>
      </c>
      <c r="V81" s="35">
        <v>1000</v>
      </c>
      <c r="W81" s="35">
        <v>1000</v>
      </c>
      <c r="X81" s="35">
        <v>1000</v>
      </c>
      <c r="Y81" s="35">
        <v>1000</v>
      </c>
      <c r="Z81" s="35">
        <v>1000</v>
      </c>
    </row>
    <row r="82" spans="1:26">
      <c r="A82" s="28" t="s">
        <v>4</v>
      </c>
      <c r="B82" s="25">
        <v>0</v>
      </c>
      <c r="C82" s="25">
        <v>0</v>
      </c>
      <c r="D82" s="25">
        <v>0</v>
      </c>
      <c r="E82" s="25">
        <v>0</v>
      </c>
      <c r="F82" s="25">
        <v>0</v>
      </c>
      <c r="G82" s="25">
        <v>0</v>
      </c>
      <c r="H82" s="25">
        <v>0</v>
      </c>
      <c r="I82" s="25">
        <v>0</v>
      </c>
      <c r="J82" s="25">
        <v>0</v>
      </c>
      <c r="K82" s="25">
        <v>0</v>
      </c>
      <c r="L82" s="25">
        <v>0</v>
      </c>
      <c r="M82" s="25">
        <v>0</v>
      </c>
      <c r="N82" s="25">
        <v>0</v>
      </c>
      <c r="O82" s="25">
        <v>0</v>
      </c>
      <c r="P82" s="25">
        <v>0</v>
      </c>
      <c r="Q82" s="25">
        <v>0</v>
      </c>
      <c r="R82" s="25">
        <v>0</v>
      </c>
      <c r="S82" s="25">
        <v>0</v>
      </c>
      <c r="T82" s="25">
        <v>0</v>
      </c>
      <c r="U82" s="25">
        <v>0</v>
      </c>
      <c r="V82" s="25">
        <v>0</v>
      </c>
      <c r="W82" s="25">
        <v>0</v>
      </c>
      <c r="X82" s="25">
        <v>0</v>
      </c>
      <c r="Y82" s="25">
        <v>0</v>
      </c>
      <c r="Z82" s="25">
        <v>0</v>
      </c>
    </row>
    <row r="83" spans="1:26">
      <c r="A83" s="32" t="s">
        <v>5</v>
      </c>
      <c r="B83" s="25">
        <v>0</v>
      </c>
      <c r="C83" s="25">
        <v>0</v>
      </c>
      <c r="D83" s="25">
        <v>0</v>
      </c>
      <c r="E83" s="25">
        <v>0</v>
      </c>
      <c r="F83" s="25">
        <v>0</v>
      </c>
      <c r="G83" s="25">
        <v>0</v>
      </c>
      <c r="H83" s="25">
        <v>0</v>
      </c>
      <c r="I83" s="25">
        <v>0</v>
      </c>
      <c r="J83" s="25">
        <v>825</v>
      </c>
      <c r="K83" s="25">
        <v>450</v>
      </c>
      <c r="L83" s="25">
        <v>300</v>
      </c>
      <c r="M83" s="25">
        <v>-75</v>
      </c>
      <c r="N83" s="25">
        <v>0</v>
      </c>
      <c r="O83" s="25"/>
      <c r="P83" s="25"/>
      <c r="Q83" s="25"/>
      <c r="R83" s="25"/>
      <c r="S83" s="25"/>
      <c r="T83" s="25"/>
      <c r="U83" s="25"/>
      <c r="V83" s="25"/>
      <c r="W83" s="25"/>
      <c r="X83" s="25"/>
      <c r="Y83" s="25"/>
      <c r="Z83" s="25"/>
    </row>
    <row r="86" spans="1:26">
      <c r="G86" s="15"/>
    </row>
    <row r="87" spans="1:26">
      <c r="G87" s="16"/>
    </row>
    <row r="88" spans="1:26">
      <c r="G88" s="16"/>
    </row>
    <row r="89" spans="1:26">
      <c r="G89" s="16"/>
    </row>
    <row r="90" spans="1:26">
      <c r="H90" s="2"/>
    </row>
    <row r="95" spans="1:26">
      <c r="I95" s="2"/>
    </row>
    <row r="107" spans="1:26">
      <c r="A107" s="28"/>
      <c r="B107" s="22"/>
      <c r="C107" s="22"/>
      <c r="D107" s="22"/>
      <c r="E107" s="22"/>
      <c r="F107" s="22"/>
      <c r="G107" s="22"/>
      <c r="H107" s="22"/>
      <c r="I107" s="22"/>
      <c r="J107" s="22"/>
      <c r="K107" s="28"/>
      <c r="L107" s="28"/>
      <c r="M107" s="28"/>
      <c r="N107" s="28"/>
      <c r="O107" s="28"/>
      <c r="P107" s="28"/>
      <c r="Q107" s="28"/>
      <c r="R107" s="28"/>
      <c r="S107" s="28"/>
      <c r="T107" s="28"/>
      <c r="U107" s="28"/>
      <c r="V107" s="28"/>
      <c r="W107" s="28"/>
      <c r="X107" s="28"/>
      <c r="Y107" s="28"/>
      <c r="Z107" s="28"/>
    </row>
    <row r="108" spans="1:26">
      <c r="A108" s="26" t="s">
        <v>9</v>
      </c>
      <c r="B108" s="27">
        <v>45017</v>
      </c>
      <c r="C108" s="27">
        <v>45108</v>
      </c>
      <c r="D108" s="27">
        <v>45200</v>
      </c>
      <c r="E108" s="27">
        <v>45292</v>
      </c>
      <c r="F108" s="27">
        <v>45383</v>
      </c>
      <c r="G108" s="27">
        <v>45474</v>
      </c>
      <c r="H108" s="27">
        <v>45566</v>
      </c>
      <c r="I108" s="27">
        <v>45658</v>
      </c>
      <c r="J108" s="27">
        <v>45748</v>
      </c>
      <c r="K108" s="27">
        <v>45839</v>
      </c>
      <c r="L108" s="27">
        <v>45931</v>
      </c>
      <c r="M108" s="27">
        <v>46023</v>
      </c>
      <c r="N108" s="27">
        <v>46113</v>
      </c>
      <c r="O108" s="27">
        <v>46204</v>
      </c>
      <c r="P108" s="27">
        <v>46296</v>
      </c>
      <c r="Q108" s="27">
        <v>46388</v>
      </c>
      <c r="R108" s="27">
        <v>46478</v>
      </c>
      <c r="S108" s="27">
        <v>46569</v>
      </c>
      <c r="T108" s="27">
        <v>46661</v>
      </c>
      <c r="U108" s="27">
        <v>46753</v>
      </c>
      <c r="V108" s="27">
        <v>46844</v>
      </c>
      <c r="W108" s="27">
        <v>46935</v>
      </c>
      <c r="X108" s="27">
        <v>47027</v>
      </c>
      <c r="Y108" s="27">
        <v>47119</v>
      </c>
      <c r="Z108" s="27">
        <v>47209</v>
      </c>
    </row>
    <row r="109" spans="1:26">
      <c r="A109" s="28" t="s">
        <v>2</v>
      </c>
      <c r="B109" s="29">
        <f>SUM($B$110:B110)</f>
        <v>61372</v>
      </c>
      <c r="C109" s="29">
        <f>SUM($B$110:C110)</f>
        <v>122744</v>
      </c>
      <c r="D109" s="29">
        <f>SUM($B$110:D110)</f>
        <v>184116</v>
      </c>
      <c r="E109" s="29">
        <f>SUM($B$110:E110)</f>
        <v>245488</v>
      </c>
      <c r="F109" s="29">
        <f>SUM($B$110:F110)</f>
        <v>306860</v>
      </c>
      <c r="G109" s="29">
        <f>SUM($B$110:G110)</f>
        <v>368232</v>
      </c>
      <c r="H109" s="29">
        <f>SUM($B$110:H110)</f>
        <v>429604</v>
      </c>
      <c r="I109" s="29">
        <f>SUM($B$110:I110)</f>
        <v>490976</v>
      </c>
      <c r="J109" s="29">
        <f>SUM($B$110:J110)</f>
        <v>552348</v>
      </c>
      <c r="K109" s="29">
        <f>SUM($B$110:K110)</f>
        <v>613720</v>
      </c>
      <c r="L109" s="29">
        <f>SUM($B$110:L110)</f>
        <v>675092</v>
      </c>
      <c r="M109" s="29">
        <f>SUM($B$110:M110)</f>
        <v>736464</v>
      </c>
      <c r="N109" s="29">
        <f>SUM($B$110:N110)</f>
        <v>797836</v>
      </c>
      <c r="O109" s="29">
        <f>SUM($B$110:O110)</f>
        <v>859208</v>
      </c>
      <c r="P109" s="29">
        <f>SUM($B$110:P110)</f>
        <v>920580</v>
      </c>
      <c r="Q109" s="29">
        <f>SUM($B$110:Q110)</f>
        <v>981952</v>
      </c>
      <c r="R109" s="29">
        <f>SUM($B$110:R110)</f>
        <v>1043324</v>
      </c>
      <c r="S109" s="29">
        <f>SUM($B$110:S110)</f>
        <v>1104696</v>
      </c>
      <c r="T109" s="29">
        <f>SUM($B$110:T110)</f>
        <v>1166068</v>
      </c>
      <c r="U109" s="29">
        <f>SUM($B$110:U110)</f>
        <v>1227440</v>
      </c>
      <c r="V109" s="29">
        <f>SUM($B$110:V110)</f>
        <v>1288812</v>
      </c>
      <c r="W109" s="29">
        <f>SUM($B$110:W110)</f>
        <v>1350184</v>
      </c>
      <c r="X109" s="29">
        <f>SUM($B$110:X110)</f>
        <v>1411556</v>
      </c>
      <c r="Y109" s="29">
        <f>SUM($B$110:Y110)</f>
        <v>1472928</v>
      </c>
      <c r="Z109" s="29">
        <f>SUM($B$110:Z110)</f>
        <v>1534300</v>
      </c>
    </row>
    <row r="110" spans="1:26">
      <c r="A110" s="28" t="s">
        <v>3</v>
      </c>
      <c r="B110" s="35">
        <v>61372</v>
      </c>
      <c r="C110" s="35">
        <v>61372</v>
      </c>
      <c r="D110" s="35">
        <v>61372</v>
      </c>
      <c r="E110" s="35">
        <v>61372</v>
      </c>
      <c r="F110" s="35">
        <v>61372</v>
      </c>
      <c r="G110" s="35">
        <v>61372</v>
      </c>
      <c r="H110" s="35">
        <v>61372</v>
      </c>
      <c r="I110" s="35">
        <v>61372</v>
      </c>
      <c r="J110" s="35">
        <v>61372</v>
      </c>
      <c r="K110" s="35">
        <v>61372</v>
      </c>
      <c r="L110" s="35">
        <v>61372</v>
      </c>
      <c r="M110" s="35">
        <v>61372</v>
      </c>
      <c r="N110" s="35">
        <v>61372</v>
      </c>
      <c r="O110" s="35">
        <v>61372</v>
      </c>
      <c r="P110" s="35">
        <v>61372</v>
      </c>
      <c r="Q110" s="35">
        <v>61372</v>
      </c>
      <c r="R110" s="35">
        <v>61372</v>
      </c>
      <c r="S110" s="35">
        <v>61372</v>
      </c>
      <c r="T110" s="35">
        <v>61372</v>
      </c>
      <c r="U110" s="35">
        <v>61372</v>
      </c>
      <c r="V110" s="35">
        <v>61372</v>
      </c>
      <c r="W110" s="35">
        <v>61372</v>
      </c>
      <c r="X110" s="35">
        <v>61372</v>
      </c>
      <c r="Y110" s="35">
        <v>61372</v>
      </c>
      <c r="Z110" s="35">
        <v>61372</v>
      </c>
    </row>
    <row r="111" spans="1:26">
      <c r="A111" s="28" t="s">
        <v>4</v>
      </c>
      <c r="B111" s="25">
        <v>0</v>
      </c>
      <c r="C111" s="25">
        <v>0</v>
      </c>
      <c r="D111" s="25">
        <v>0</v>
      </c>
      <c r="E111" s="25">
        <v>0</v>
      </c>
      <c r="F111" s="25">
        <v>0</v>
      </c>
      <c r="G111" s="25">
        <v>0</v>
      </c>
      <c r="H111" s="25">
        <v>0</v>
      </c>
      <c r="I111" s="25">
        <v>0</v>
      </c>
      <c r="J111" s="25">
        <v>0</v>
      </c>
      <c r="K111" s="25">
        <v>0</v>
      </c>
      <c r="L111" s="25">
        <v>0</v>
      </c>
      <c r="M111" s="25">
        <v>0</v>
      </c>
      <c r="N111" s="25">
        <v>0</v>
      </c>
      <c r="O111" s="25">
        <v>0</v>
      </c>
      <c r="P111" s="25">
        <v>0</v>
      </c>
      <c r="Q111" s="25">
        <v>0</v>
      </c>
      <c r="R111" s="25">
        <v>0</v>
      </c>
      <c r="S111" s="25">
        <v>0</v>
      </c>
      <c r="T111" s="25">
        <v>0</v>
      </c>
      <c r="U111" s="25">
        <v>0</v>
      </c>
      <c r="V111" s="25">
        <v>0</v>
      </c>
      <c r="W111" s="25">
        <v>0</v>
      </c>
      <c r="X111" s="25">
        <v>0</v>
      </c>
      <c r="Y111" s="25">
        <v>0</v>
      </c>
      <c r="Z111" s="25">
        <v>0</v>
      </c>
    </row>
    <row r="112" spans="1:26">
      <c r="A112" s="32" t="s">
        <v>5</v>
      </c>
      <c r="B112" s="25">
        <v>0</v>
      </c>
      <c r="C112" s="25">
        <v>0</v>
      </c>
      <c r="D112" s="25">
        <v>0</v>
      </c>
      <c r="E112" s="25">
        <v>0</v>
      </c>
      <c r="F112" s="25">
        <v>0</v>
      </c>
      <c r="G112" s="25">
        <v>8424.1299999999992</v>
      </c>
      <c r="H112" s="25">
        <v>122179.7</v>
      </c>
      <c r="I112" s="25">
        <v>1905.14</v>
      </c>
      <c r="J112" s="25">
        <v>7944.91</v>
      </c>
      <c r="K112" s="25">
        <v>182231.7</v>
      </c>
      <c r="L112" s="25">
        <v>127676.01</v>
      </c>
      <c r="M112" s="25">
        <v>3076.92</v>
      </c>
      <c r="N112" s="25">
        <v>1318.34</v>
      </c>
      <c r="O112" s="25"/>
      <c r="P112" s="25"/>
      <c r="Q112" s="25"/>
      <c r="R112" s="25"/>
      <c r="S112" s="25"/>
      <c r="T112" s="25"/>
      <c r="U112" s="25"/>
      <c r="V112" s="25"/>
      <c r="W112" s="25"/>
      <c r="X112" s="25"/>
      <c r="Y112" s="25"/>
      <c r="Z112" s="25"/>
    </row>
    <row r="113" spans="7:9">
      <c r="G113" s="15"/>
    </row>
    <row r="114" spans="7:9">
      <c r="G114" s="16"/>
    </row>
    <row r="115" spans="7:9">
      <c r="G115" s="16"/>
    </row>
    <row r="116" spans="7:9">
      <c r="G116" s="16"/>
    </row>
    <row r="117" spans="7:9">
      <c r="H117" s="2"/>
    </row>
    <row r="122" spans="7:9">
      <c r="I122" s="2"/>
    </row>
    <row r="134" spans="1:26">
      <c r="A134" s="28"/>
      <c r="B134" s="22"/>
      <c r="C134" s="22"/>
      <c r="D134" s="22"/>
      <c r="E134" s="22"/>
      <c r="F134" s="22"/>
      <c r="G134" s="22"/>
      <c r="H134" s="22"/>
      <c r="I134" s="22"/>
      <c r="J134" s="22"/>
      <c r="K134" s="28"/>
      <c r="L134" s="28"/>
      <c r="M134" s="28"/>
      <c r="N134" s="28"/>
      <c r="O134" s="28"/>
      <c r="P134" s="28"/>
      <c r="Q134" s="28"/>
      <c r="R134" s="28"/>
      <c r="S134" s="28"/>
      <c r="T134" s="28"/>
      <c r="U134" s="28"/>
      <c r="V134" s="28"/>
      <c r="W134" s="28"/>
      <c r="X134" s="28"/>
      <c r="Y134" s="28"/>
      <c r="Z134" s="28"/>
    </row>
    <row r="135" spans="1:26">
      <c r="A135" s="34" t="s">
        <v>10</v>
      </c>
      <c r="B135" s="27">
        <v>45017</v>
      </c>
      <c r="C135" s="27">
        <v>45108</v>
      </c>
      <c r="D135" s="27">
        <v>45200</v>
      </c>
      <c r="E135" s="27">
        <v>45292</v>
      </c>
      <c r="F135" s="27">
        <v>45383</v>
      </c>
      <c r="G135" s="27">
        <v>45474</v>
      </c>
      <c r="H135" s="27">
        <v>45566</v>
      </c>
      <c r="I135" s="27">
        <v>45658</v>
      </c>
      <c r="J135" s="27">
        <v>45748</v>
      </c>
      <c r="K135" s="27">
        <v>45839</v>
      </c>
      <c r="L135" s="27">
        <v>45931</v>
      </c>
      <c r="M135" s="27">
        <v>46023</v>
      </c>
      <c r="N135" s="27">
        <v>46113</v>
      </c>
      <c r="O135" s="27">
        <v>46204</v>
      </c>
      <c r="P135" s="27">
        <v>46296</v>
      </c>
      <c r="Q135" s="27">
        <v>46388</v>
      </c>
      <c r="R135" s="27">
        <v>46478</v>
      </c>
      <c r="S135" s="27">
        <v>46569</v>
      </c>
      <c r="T135" s="27">
        <v>46661</v>
      </c>
      <c r="U135" s="27">
        <v>46753</v>
      </c>
      <c r="V135" s="27">
        <v>46844</v>
      </c>
      <c r="W135" s="27">
        <v>46935</v>
      </c>
      <c r="X135" s="27">
        <v>47027</v>
      </c>
      <c r="Y135" s="27">
        <v>47119</v>
      </c>
      <c r="Z135" s="27">
        <v>47209</v>
      </c>
    </row>
    <row r="136" spans="1:26">
      <c r="A136" s="28" t="s">
        <v>2</v>
      </c>
      <c r="B136" s="29">
        <f>SUM($B137:B137)</f>
        <v>527440</v>
      </c>
      <c r="C136" s="29">
        <f>SUM($B137:C137)</f>
        <v>1054880</v>
      </c>
      <c r="D136" s="29">
        <f>SUM($B137:D137)</f>
        <v>1582320</v>
      </c>
      <c r="E136" s="29">
        <f>SUM($B137:E137)</f>
        <v>2109760</v>
      </c>
      <c r="F136" s="29">
        <f>SUM($B137:F137)</f>
        <v>2637200</v>
      </c>
      <c r="G136" s="29">
        <f>SUM($B137:G137)</f>
        <v>3164640</v>
      </c>
      <c r="H136" s="29">
        <f>SUM($B137:H137)</f>
        <v>3692080</v>
      </c>
      <c r="I136" s="29">
        <f>SUM($B137:I137)</f>
        <v>4219520</v>
      </c>
      <c r="J136" s="29">
        <f>SUM($B137:J137)</f>
        <v>4746960</v>
      </c>
      <c r="K136" s="29">
        <f>SUM($B137:K137)</f>
        <v>5274400</v>
      </c>
      <c r="L136" s="29">
        <f>SUM($B137:L137)</f>
        <v>5801840</v>
      </c>
      <c r="M136" s="29">
        <f>SUM($B137:M137)</f>
        <v>6329280</v>
      </c>
      <c r="N136" s="29">
        <f>SUM($B137:N137)</f>
        <v>6856720</v>
      </c>
      <c r="O136" s="29">
        <f>SUM($B137:O137)</f>
        <v>7384160</v>
      </c>
      <c r="P136" s="29">
        <f>SUM($B137:P137)</f>
        <v>7911600</v>
      </c>
      <c r="Q136" s="29">
        <f>SUM($B137:Q137)</f>
        <v>8439040</v>
      </c>
      <c r="R136" s="29">
        <f>SUM($B137:R137)</f>
        <v>8966480</v>
      </c>
      <c r="S136" s="29">
        <f>SUM($B137:S137)</f>
        <v>9493920</v>
      </c>
      <c r="T136" s="29">
        <f>SUM($B137:T137)</f>
        <v>10021360</v>
      </c>
      <c r="U136" s="29">
        <f>SUM($B137:U137)</f>
        <v>10548800</v>
      </c>
      <c r="V136" s="29">
        <f>SUM($B137:V137)</f>
        <v>11076240</v>
      </c>
      <c r="W136" s="29">
        <f>SUM($B137:W137)</f>
        <v>11603680</v>
      </c>
      <c r="X136" s="29">
        <f>SUM($B137:X137)</f>
        <v>12131120</v>
      </c>
      <c r="Y136" s="29">
        <f>SUM($B137:Y137)</f>
        <v>12658560</v>
      </c>
      <c r="Z136" s="29">
        <f>SUM($B137:Z137)</f>
        <v>13186000</v>
      </c>
    </row>
    <row r="137" spans="1:26">
      <c r="A137" s="28" t="s">
        <v>3</v>
      </c>
      <c r="B137" s="36">
        <f>B4+B30+B55+B81+B110</f>
        <v>527440</v>
      </c>
      <c r="C137" s="36">
        <f t="shared" ref="C137:Z137" si="0">C4+C30+C55+C81+C110</f>
        <v>527440</v>
      </c>
      <c r="D137" s="36">
        <f t="shared" si="0"/>
        <v>527440</v>
      </c>
      <c r="E137" s="36">
        <f t="shared" si="0"/>
        <v>527440</v>
      </c>
      <c r="F137" s="36">
        <f t="shared" si="0"/>
        <v>527440</v>
      </c>
      <c r="G137" s="36">
        <f t="shared" si="0"/>
        <v>527440</v>
      </c>
      <c r="H137" s="36">
        <f t="shared" si="0"/>
        <v>527440</v>
      </c>
      <c r="I137" s="36">
        <f t="shared" si="0"/>
        <v>527440</v>
      </c>
      <c r="J137" s="36">
        <f t="shared" si="0"/>
        <v>527440</v>
      </c>
      <c r="K137" s="36">
        <f t="shared" si="0"/>
        <v>527440</v>
      </c>
      <c r="L137" s="36">
        <f t="shared" si="0"/>
        <v>527440</v>
      </c>
      <c r="M137" s="36">
        <f t="shared" si="0"/>
        <v>527440</v>
      </c>
      <c r="N137" s="36">
        <f t="shared" si="0"/>
        <v>527440</v>
      </c>
      <c r="O137" s="36">
        <f t="shared" si="0"/>
        <v>527440</v>
      </c>
      <c r="P137" s="36">
        <f t="shared" si="0"/>
        <v>527440</v>
      </c>
      <c r="Q137" s="36">
        <f t="shared" si="0"/>
        <v>527440</v>
      </c>
      <c r="R137" s="36">
        <f t="shared" si="0"/>
        <v>527440</v>
      </c>
      <c r="S137" s="36">
        <f t="shared" si="0"/>
        <v>527440</v>
      </c>
      <c r="T137" s="36">
        <f t="shared" si="0"/>
        <v>527440</v>
      </c>
      <c r="U137" s="36">
        <f t="shared" si="0"/>
        <v>527440</v>
      </c>
      <c r="V137" s="36">
        <f t="shared" si="0"/>
        <v>527440</v>
      </c>
      <c r="W137" s="36">
        <f t="shared" si="0"/>
        <v>527440</v>
      </c>
      <c r="X137" s="36">
        <f t="shared" si="0"/>
        <v>527440</v>
      </c>
      <c r="Y137" s="36">
        <f t="shared" si="0"/>
        <v>527440</v>
      </c>
      <c r="Z137" s="36">
        <f t="shared" si="0"/>
        <v>527440</v>
      </c>
    </row>
    <row r="138" spans="1:26">
      <c r="A138" s="28" t="s">
        <v>4</v>
      </c>
      <c r="B138" s="25">
        <f>C5+C31+C111</f>
        <v>0</v>
      </c>
      <c r="C138" s="25">
        <f>D5+D31+D111</f>
        <v>0</v>
      </c>
      <c r="D138" s="25">
        <f>D5+D31+D111</f>
        <v>0</v>
      </c>
      <c r="E138" s="25">
        <f>E5+E31+E111</f>
        <v>0</v>
      </c>
      <c r="F138" s="25">
        <f>F5+F31+F111</f>
        <v>0</v>
      </c>
      <c r="G138" s="25">
        <f>G5+G31+G111</f>
        <v>0</v>
      </c>
      <c r="H138" s="25">
        <f>SUM($B139:H139)</f>
        <v>130603.83</v>
      </c>
      <c r="I138" s="25">
        <f>SUM($B139:I139)</f>
        <v>132508.97</v>
      </c>
      <c r="J138" s="25">
        <f>SUM($B139:J139)</f>
        <v>141278.88</v>
      </c>
      <c r="K138" s="25">
        <f>SUM($B139:K139)</f>
        <v>548861.59000000008</v>
      </c>
      <c r="L138" s="25">
        <f>SUM($B139:L139)</f>
        <v>910414.19000000006</v>
      </c>
      <c r="M138" s="25">
        <f>SUM($B139:M139)</f>
        <v>960307.26</v>
      </c>
      <c r="N138" s="25">
        <f>SUM($B139:N139)</f>
        <v>2210849.88</v>
      </c>
      <c r="O138" s="25">
        <f>SUM($B139:O139)</f>
        <v>2210849.88</v>
      </c>
      <c r="P138" s="25">
        <f>SUM($B139:P139)</f>
        <v>2210849.88</v>
      </c>
      <c r="Q138" s="25">
        <f>SUM($B139:Q139)</f>
        <v>2210849.88</v>
      </c>
      <c r="R138" s="25">
        <f>SUM($B139:R139)</f>
        <v>2210849.88</v>
      </c>
      <c r="S138" s="25">
        <f>SUM($B139:S139)</f>
        <v>2210849.88</v>
      </c>
      <c r="T138" s="25">
        <f>SUM($B139:T139)</f>
        <v>2210849.88</v>
      </c>
      <c r="U138" s="25">
        <f>SUM($B139:U139)</f>
        <v>2210849.88</v>
      </c>
      <c r="V138" s="25">
        <f>SUM($B139:V139)</f>
        <v>2210849.88</v>
      </c>
      <c r="W138" s="25">
        <f>SUM($B139:W139)</f>
        <v>2210849.88</v>
      </c>
      <c r="X138" s="25">
        <f>SUM($B139:X139)</f>
        <v>2210849.88</v>
      </c>
      <c r="Y138" s="25">
        <f>SUM($B139:Y139)</f>
        <v>2210849.88</v>
      </c>
      <c r="Z138" s="25">
        <f>SUM($B139:Z139)</f>
        <v>2210849.88</v>
      </c>
    </row>
    <row r="139" spans="1:26">
      <c r="A139" s="32" t="s">
        <v>5</v>
      </c>
      <c r="B139" s="36">
        <f t="shared" ref="B139:Z139" si="1">SUM(B112,B32,B6)</f>
        <v>0</v>
      </c>
      <c r="C139" s="36">
        <f t="shared" si="1"/>
        <v>0</v>
      </c>
      <c r="D139" s="36">
        <f t="shared" si="1"/>
        <v>0</v>
      </c>
      <c r="E139" s="36">
        <f t="shared" si="1"/>
        <v>0</v>
      </c>
      <c r="F139" s="36">
        <f t="shared" si="1"/>
        <v>0</v>
      </c>
      <c r="G139" s="36">
        <f t="shared" si="1"/>
        <v>8424.1299999999992</v>
      </c>
      <c r="H139" s="36">
        <f t="shared" si="1"/>
        <v>122179.7</v>
      </c>
      <c r="I139" s="36">
        <v>1905.14</v>
      </c>
      <c r="J139" s="36">
        <f>SUM(J6,J32,J57,J83,J112,)</f>
        <v>8769.91</v>
      </c>
      <c r="K139" s="36">
        <f>SUM(K6,K32,K57,K83,K112,)</f>
        <v>407582.71</v>
      </c>
      <c r="L139" s="36">
        <f>SUM(L6,L32,L57,L83,L112,)</f>
        <v>361552.6</v>
      </c>
      <c r="M139" s="36">
        <f>SUM(M6,M32,M57,M83,M112,)</f>
        <v>49893.07</v>
      </c>
      <c r="N139" s="36">
        <f>SUM(N6,N32,N57,N83,N112,)</f>
        <v>1250542.6199999999</v>
      </c>
      <c r="O139" s="36">
        <f>SUM(O6,O32,O57,O83,O112,)</f>
        <v>0</v>
      </c>
      <c r="P139" s="36">
        <f>SUM(P6,P32,P57,P83,P112,)</f>
        <v>0</v>
      </c>
      <c r="Q139" s="36">
        <f>SUM(Q6,Q32,Q57,Q83,Q112,)</f>
        <v>0</v>
      </c>
      <c r="R139" s="36">
        <f>SUM(R6,R32,R57,R83,R112,)</f>
        <v>0</v>
      </c>
      <c r="S139" s="36">
        <f>SUM(S6,S32,S57,S83,S112,)</f>
        <v>0</v>
      </c>
      <c r="T139" s="36">
        <f>SUM(T6,T32,T57,T83,T112,)</f>
        <v>0</v>
      </c>
      <c r="U139" s="36">
        <f>SUM(U6,U32,U57,U83,U112,)</f>
        <v>0</v>
      </c>
      <c r="V139" s="36">
        <f>SUM(V6,V32,V57,V83,V112,)</f>
        <v>0</v>
      </c>
      <c r="W139" s="36">
        <f>SUM(W6,W32,W57,W83,W112,)</f>
        <v>0</v>
      </c>
      <c r="X139" s="36">
        <f>SUM(X6,X32,X57,X83,X112,)</f>
        <v>0</v>
      </c>
      <c r="Y139" s="36">
        <f>SUM(Y6,Y32,Y57,Y83,Y112,)</f>
        <v>0</v>
      </c>
      <c r="Z139" s="36">
        <f>SUM(Z6,Z32,Z57,Z83,Z112,)</f>
        <v>0</v>
      </c>
    </row>
    <row r="142" spans="1:26">
      <c r="I142" s="2"/>
    </row>
  </sheetData>
  <phoneticPr fontId="5" type="noConversion"/>
  <pageMargins left="0.25" right="0.25" top="0.75" bottom="0.75" header="0.3" footer="0.3"/>
  <pageSetup paperSize="5" scale="46" fitToHeight="0" orientation="landscape" r:id="rId1"/>
  <rowBreaks count="1" manualBreakCount="1">
    <brk id="132"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2D050"/>
    <pageSetUpPr fitToPage="1"/>
  </sheetPr>
  <dimension ref="A1:Z81"/>
  <sheetViews>
    <sheetView zoomScaleNormal="100" zoomScaleSheetLayoutView="100" workbookViewId="0">
      <selection activeCell="N58" sqref="N58"/>
    </sheetView>
  </sheetViews>
  <sheetFormatPr defaultRowHeight="14.45"/>
  <cols>
    <col min="1" max="1" width="61.85546875" customWidth="1"/>
    <col min="2" max="2" width="17.85546875" hidden="1" customWidth="1"/>
    <col min="3" max="3" width="16.42578125" hidden="1" customWidth="1"/>
    <col min="4" max="6" width="15.42578125" hidden="1" customWidth="1"/>
    <col min="7" max="7" width="16.42578125" bestFit="1" customWidth="1"/>
    <col min="8" max="10" width="15.42578125" bestFit="1" customWidth="1"/>
    <col min="11" max="11" width="16.42578125" bestFit="1" customWidth="1"/>
    <col min="12" max="14" width="15.42578125" bestFit="1" customWidth="1"/>
    <col min="15" max="15" width="16.42578125" bestFit="1" customWidth="1"/>
    <col min="16" max="18" width="15.42578125" bestFit="1" customWidth="1"/>
    <col min="19" max="19" width="16.42578125" bestFit="1" customWidth="1"/>
    <col min="20" max="22" width="15.42578125" bestFit="1" customWidth="1"/>
    <col min="23" max="25" width="16.42578125" customWidth="1"/>
  </cols>
  <sheetData>
    <row r="1" spans="1:26">
      <c r="B1" s="21"/>
      <c r="C1" s="21"/>
      <c r="D1" s="21"/>
      <c r="E1" s="21"/>
      <c r="F1" s="21"/>
      <c r="G1" s="21"/>
      <c r="H1" s="21"/>
      <c r="I1" s="21"/>
      <c r="J1" s="21"/>
      <c r="K1" s="21"/>
      <c r="L1" s="21"/>
      <c r="M1" s="21"/>
      <c r="N1" s="21"/>
      <c r="O1" s="21"/>
      <c r="P1" s="21"/>
      <c r="Q1" s="21"/>
      <c r="R1" s="21"/>
      <c r="S1" s="21"/>
      <c r="T1" s="21"/>
      <c r="U1" s="21"/>
      <c r="V1" s="21"/>
      <c r="W1" s="21"/>
      <c r="X1" s="21"/>
      <c r="Y1" s="21"/>
    </row>
    <row r="2" spans="1:26">
      <c r="A2" s="37" t="str">
        <f>'Financial Proj'!A2</f>
        <v>Affordable Housing Development Fund</v>
      </c>
      <c r="B2" s="37">
        <f>'Financial Proj'!B2</f>
        <v>45017</v>
      </c>
      <c r="C2" s="37">
        <f>'Financial Proj'!C2</f>
        <v>45108</v>
      </c>
      <c r="D2" s="37">
        <f>'Financial Proj'!D2</f>
        <v>45200</v>
      </c>
      <c r="E2" s="37">
        <f>'Financial Proj'!E2</f>
        <v>45292</v>
      </c>
      <c r="F2" s="37">
        <f>'Financial Proj'!F2</f>
        <v>45383</v>
      </c>
      <c r="G2" s="37">
        <f>'Financial Proj'!G2</f>
        <v>45474</v>
      </c>
      <c r="H2" s="37">
        <f>'Financial Proj'!H2</f>
        <v>45566</v>
      </c>
      <c r="I2" s="37">
        <f>'Financial Proj'!I2</f>
        <v>45658</v>
      </c>
      <c r="J2" s="37">
        <f>'Financial Proj'!J2</f>
        <v>45748</v>
      </c>
      <c r="K2" s="37">
        <f>'Financial Proj'!K2</f>
        <v>45839</v>
      </c>
      <c r="L2" s="37">
        <f>'Financial Proj'!L2</f>
        <v>45931</v>
      </c>
      <c r="M2" s="37">
        <f>'Financial Proj'!M2</f>
        <v>46023</v>
      </c>
      <c r="N2" s="37">
        <f>'Financial Proj'!N2</f>
        <v>46113</v>
      </c>
      <c r="O2" s="37">
        <f>'Financial Proj'!O2</f>
        <v>46204</v>
      </c>
      <c r="P2" s="37">
        <f>'Financial Proj'!P2</f>
        <v>46296</v>
      </c>
      <c r="Q2" s="37">
        <f>'Financial Proj'!Q2</f>
        <v>46388</v>
      </c>
      <c r="R2" s="37">
        <f>'Financial Proj'!R2</f>
        <v>46478</v>
      </c>
      <c r="S2" s="37">
        <f>'Financial Proj'!S2</f>
        <v>46569</v>
      </c>
      <c r="T2" s="37">
        <f>'Financial Proj'!T2</f>
        <v>46661</v>
      </c>
      <c r="U2" s="37">
        <f>'Financial Proj'!U2</f>
        <v>46753</v>
      </c>
      <c r="V2" s="37">
        <f>'Financial Proj'!V2</f>
        <v>46844</v>
      </c>
      <c r="W2" s="37">
        <f>'Financial Proj'!W2</f>
        <v>46935</v>
      </c>
      <c r="X2" s="37">
        <f>'Financial Proj'!X2</f>
        <v>47027</v>
      </c>
      <c r="Y2" s="37">
        <f>'Financial Proj'!Y2</f>
        <v>47119</v>
      </c>
      <c r="Z2" s="37">
        <f>'Financial Proj'!Z2</f>
        <v>47209</v>
      </c>
    </row>
    <row r="3" spans="1:26">
      <c r="A3" s="31" t="s">
        <v>11</v>
      </c>
      <c r="B3" s="28">
        <f>SUM($B4:B4)</f>
        <v>0</v>
      </c>
      <c r="C3" s="28">
        <f>SUM($B4:C4)</f>
        <v>0</v>
      </c>
      <c r="D3" s="28">
        <f>SUM($B4:D4)</f>
        <v>0</v>
      </c>
      <c r="E3" s="28">
        <f>SUM($B4:E4)</f>
        <v>0</v>
      </c>
      <c r="F3" s="28">
        <f>SUM($B4:F4)</f>
        <v>0</v>
      </c>
      <c r="G3" s="28">
        <f>SUM($B4:G4)</f>
        <v>0</v>
      </c>
      <c r="H3" s="28">
        <f>SUM($B4:H4)</f>
        <v>15</v>
      </c>
      <c r="I3" s="28">
        <f>SUM($B4:I4)</f>
        <v>15</v>
      </c>
      <c r="J3" s="28">
        <f>SUM($B4:J4)</f>
        <v>15</v>
      </c>
      <c r="K3" s="28">
        <f>SUM($B4:K4)</f>
        <v>15</v>
      </c>
      <c r="L3" s="28">
        <f>SUM($B4:L4)</f>
        <v>15</v>
      </c>
      <c r="M3" s="28">
        <f>SUM($B4:M4)</f>
        <v>29</v>
      </c>
      <c r="N3" s="28">
        <f>SUM($B4:N4)</f>
        <v>29</v>
      </c>
      <c r="O3" s="28">
        <f>SUM($B4:O4)</f>
        <v>29</v>
      </c>
      <c r="P3" s="28">
        <f>SUM($B4:P4)</f>
        <v>29</v>
      </c>
      <c r="Q3" s="28">
        <f>SUM($B4:Q4)</f>
        <v>29</v>
      </c>
      <c r="R3" s="28">
        <f>SUM($B4:R4)</f>
        <v>29</v>
      </c>
      <c r="S3" s="28">
        <f>SUM($B4:S4)</f>
        <v>29</v>
      </c>
      <c r="T3" s="28">
        <f>SUM($B4:T4)</f>
        <v>42</v>
      </c>
      <c r="U3" s="28">
        <f>SUM($B4:U4)</f>
        <v>42</v>
      </c>
      <c r="V3" s="28">
        <f>SUM($B4:V4)</f>
        <v>42</v>
      </c>
      <c r="W3" s="28">
        <f>SUM($B4:W4)</f>
        <v>42</v>
      </c>
      <c r="X3" s="28">
        <f>SUM($B4:X4)</f>
        <v>42</v>
      </c>
      <c r="Y3" s="28">
        <f>SUM($B4:Y4)</f>
        <v>42</v>
      </c>
      <c r="Z3" s="28">
        <f>SUM($B4:Z4)</f>
        <v>42</v>
      </c>
    </row>
    <row r="4" spans="1:26">
      <c r="A4" s="38" t="s">
        <v>12</v>
      </c>
      <c r="B4" s="39">
        <v>0</v>
      </c>
      <c r="C4" s="39">
        <v>0</v>
      </c>
      <c r="D4" s="39">
        <v>0</v>
      </c>
      <c r="E4" s="39">
        <v>0</v>
      </c>
      <c r="F4" s="39">
        <v>0</v>
      </c>
      <c r="G4" s="39">
        <v>0</v>
      </c>
      <c r="H4" s="39">
        <v>15</v>
      </c>
      <c r="I4" s="39">
        <v>0</v>
      </c>
      <c r="J4" s="39">
        <v>0</v>
      </c>
      <c r="K4" s="39">
        <v>0</v>
      </c>
      <c r="L4" s="39">
        <v>0</v>
      </c>
      <c r="M4" s="39">
        <v>14</v>
      </c>
      <c r="N4" s="39">
        <v>0</v>
      </c>
      <c r="O4" s="39">
        <v>0</v>
      </c>
      <c r="P4" s="39">
        <v>0</v>
      </c>
      <c r="Q4" s="39">
        <v>0</v>
      </c>
      <c r="R4" s="39">
        <v>0</v>
      </c>
      <c r="S4" s="39">
        <v>0</v>
      </c>
      <c r="T4" s="39">
        <v>13</v>
      </c>
      <c r="U4" s="39">
        <v>0</v>
      </c>
      <c r="V4" s="39">
        <v>0</v>
      </c>
      <c r="W4" s="39">
        <v>0</v>
      </c>
      <c r="X4" s="39">
        <v>0</v>
      </c>
      <c r="Y4" s="39">
        <v>0</v>
      </c>
      <c r="Z4" s="39">
        <v>0</v>
      </c>
    </row>
    <row r="5" spans="1:26">
      <c r="A5" s="38" t="s">
        <v>13</v>
      </c>
      <c r="B5" s="40">
        <f>SUM($B6:B6)</f>
        <v>0</v>
      </c>
      <c r="C5" s="40">
        <f>SUM($B6:C6)</f>
        <v>0</v>
      </c>
      <c r="D5" s="40">
        <f>SUM($B6:D6)</f>
        <v>0</v>
      </c>
      <c r="E5" s="40">
        <f>SUM($B6:E6)</f>
        <v>0</v>
      </c>
      <c r="F5" s="40">
        <f>SUM($B6:F6)</f>
        <v>0</v>
      </c>
      <c r="G5" s="40">
        <f>SUM($B6:G6)</f>
        <v>0</v>
      </c>
      <c r="H5" s="40">
        <f>SUM($B6:H6)</f>
        <v>0</v>
      </c>
      <c r="I5" s="40">
        <f>SUM($B6:I6)</f>
        <v>0</v>
      </c>
      <c r="J5" s="40">
        <f>SUM($B6:J6)</f>
        <v>0</v>
      </c>
      <c r="K5" s="40">
        <f>SUM($B6:K6)</f>
        <v>0</v>
      </c>
      <c r="L5" s="40">
        <f>SUM($B6:L6)</f>
        <v>0</v>
      </c>
      <c r="M5" s="40">
        <f>SUM($B6:M6)</f>
        <v>0</v>
      </c>
      <c r="N5" s="40">
        <f>SUM($B6:N6)</f>
        <v>0</v>
      </c>
      <c r="O5" s="40">
        <f>SUM($B6:O6)</f>
        <v>0</v>
      </c>
      <c r="P5" s="40">
        <f>SUM($B6:P6)</f>
        <v>0</v>
      </c>
      <c r="Q5" s="40">
        <f>SUM($B6:Q6)</f>
        <v>0</v>
      </c>
      <c r="R5" s="40">
        <f>SUM($B6:R6)</f>
        <v>0</v>
      </c>
      <c r="S5" s="40">
        <f>SUM($B6:S6)</f>
        <v>0</v>
      </c>
      <c r="T5" s="40">
        <f>SUM($B6:T6)</f>
        <v>0</v>
      </c>
      <c r="U5" s="40">
        <f>SUM($B6:U6)</f>
        <v>0</v>
      </c>
      <c r="V5" s="40">
        <f>SUM($B6:V6)</f>
        <v>0</v>
      </c>
      <c r="W5" s="40">
        <f>SUM($B6:W6)</f>
        <v>0</v>
      </c>
      <c r="X5" s="40">
        <f>SUM($B6:X6)</f>
        <v>0</v>
      </c>
      <c r="Y5" s="40">
        <f>SUM($B6:Y6)</f>
        <v>0</v>
      </c>
      <c r="Z5" s="40">
        <f>SUM($B6:Z6)</f>
        <v>0</v>
      </c>
    </row>
    <row r="6" spans="1:26">
      <c r="A6" s="38" t="s">
        <v>14</v>
      </c>
      <c r="B6" s="40">
        <v>0</v>
      </c>
      <c r="C6" s="40">
        <v>0</v>
      </c>
      <c r="D6" s="40">
        <v>0</v>
      </c>
      <c r="E6" s="40">
        <v>0</v>
      </c>
      <c r="F6" s="40">
        <v>0</v>
      </c>
      <c r="G6" s="40">
        <v>0</v>
      </c>
      <c r="H6" s="40">
        <v>0</v>
      </c>
      <c r="I6" s="40">
        <v>0</v>
      </c>
      <c r="J6" s="40">
        <v>0</v>
      </c>
      <c r="K6" s="40">
        <v>0</v>
      </c>
      <c r="L6" s="40">
        <v>0</v>
      </c>
      <c r="M6" s="40">
        <v>0</v>
      </c>
      <c r="N6" s="40"/>
      <c r="O6" s="40"/>
      <c r="P6" s="40"/>
      <c r="Q6" s="40"/>
      <c r="R6" s="40"/>
      <c r="S6" s="40"/>
      <c r="T6" s="40"/>
      <c r="U6" s="40"/>
      <c r="V6" s="40"/>
      <c r="W6" s="40"/>
      <c r="X6" s="40"/>
      <c r="Y6" s="40"/>
      <c r="Z6" s="40"/>
    </row>
    <row r="26" spans="1:26">
      <c r="A26" s="37" t="str">
        <f>'Financial Proj'!A28</f>
        <v>Affordable Housing Development Fund-Mitigation</v>
      </c>
      <c r="B26" s="37">
        <f>'Financial Proj'!B28</f>
        <v>45017</v>
      </c>
      <c r="C26" s="37">
        <f>'Financial Proj'!C28</f>
        <v>45108</v>
      </c>
      <c r="D26" s="37">
        <f>'Financial Proj'!D28</f>
        <v>45200</v>
      </c>
      <c r="E26" s="37">
        <f>'Financial Proj'!E28</f>
        <v>45292</v>
      </c>
      <c r="F26" s="37">
        <f>'Financial Proj'!F28</f>
        <v>45383</v>
      </c>
      <c r="G26" s="37">
        <f>'Financial Proj'!G28</f>
        <v>45474</v>
      </c>
      <c r="H26" s="37">
        <f>'Financial Proj'!H28</f>
        <v>45566</v>
      </c>
      <c r="I26" s="37">
        <f>'Financial Proj'!I28</f>
        <v>45658</v>
      </c>
      <c r="J26" s="37">
        <f>'Financial Proj'!J28</f>
        <v>45748</v>
      </c>
      <c r="K26" s="37">
        <f>'Financial Proj'!K28</f>
        <v>45839</v>
      </c>
      <c r="L26" s="37">
        <f>'Financial Proj'!L28</f>
        <v>45931</v>
      </c>
      <c r="M26" s="37">
        <f>'Financial Proj'!M28</f>
        <v>46023</v>
      </c>
      <c r="N26" s="37">
        <f>'Financial Proj'!N28</f>
        <v>46113</v>
      </c>
      <c r="O26" s="37">
        <f>'Financial Proj'!O28</f>
        <v>46204</v>
      </c>
      <c r="P26" s="37">
        <f>'Financial Proj'!P28</f>
        <v>46296</v>
      </c>
      <c r="Q26" s="37">
        <f>'Financial Proj'!Q28</f>
        <v>46388</v>
      </c>
      <c r="R26" s="37">
        <f>'Financial Proj'!R28</f>
        <v>46478</v>
      </c>
      <c r="S26" s="37">
        <f>'Financial Proj'!S28</f>
        <v>46569</v>
      </c>
      <c r="T26" s="37">
        <f>'Financial Proj'!T28</f>
        <v>46661</v>
      </c>
      <c r="U26" s="37">
        <f>'Financial Proj'!U28</f>
        <v>46753</v>
      </c>
      <c r="V26" s="37">
        <f>'Financial Proj'!V28</f>
        <v>46844</v>
      </c>
      <c r="W26" s="37">
        <f>'Financial Proj'!W28</f>
        <v>46935</v>
      </c>
      <c r="X26" s="37">
        <f>'Financial Proj'!X28</f>
        <v>47027</v>
      </c>
      <c r="Y26" s="37">
        <f>'Financial Proj'!Y28</f>
        <v>47119</v>
      </c>
      <c r="Z26" s="37">
        <f>'Financial Proj'!Z28</f>
        <v>47209</v>
      </c>
    </row>
    <row r="27" spans="1:26">
      <c r="A27" s="31" t="s">
        <v>11</v>
      </c>
      <c r="B27" s="41">
        <f>SUM($B28:B28)</f>
        <v>0</v>
      </c>
      <c r="C27" s="41">
        <f>SUM($B28:C28)</f>
        <v>0</v>
      </c>
      <c r="D27" s="41">
        <f>SUM($B28:D28)</f>
        <v>0</v>
      </c>
      <c r="E27" s="41">
        <f>SUM($B28:E28)</f>
        <v>0</v>
      </c>
      <c r="F27" s="41">
        <f>SUM($B28:F28)</f>
        <v>0</v>
      </c>
      <c r="G27" s="41">
        <f>SUM($B28:G28)</f>
        <v>0</v>
      </c>
      <c r="H27" s="41">
        <f>SUM($B28:H28)</f>
        <v>15</v>
      </c>
      <c r="I27" s="41">
        <f>SUM($B28:I28)</f>
        <v>15</v>
      </c>
      <c r="J27" s="41">
        <f>SUM($B28:J28)</f>
        <v>15</v>
      </c>
      <c r="K27" s="41">
        <f>SUM($B28:K28)</f>
        <v>15</v>
      </c>
      <c r="L27" s="41">
        <f>SUM($B28:L28)</f>
        <v>15</v>
      </c>
      <c r="M27" s="41">
        <f>SUM($B28:M28)</f>
        <v>29</v>
      </c>
      <c r="N27" s="41">
        <f>SUM($B28:N28)</f>
        <v>29</v>
      </c>
      <c r="O27" s="41">
        <f>SUM($B28:O28)</f>
        <v>29</v>
      </c>
      <c r="P27" s="41">
        <f>SUM($B28:P28)</f>
        <v>29</v>
      </c>
      <c r="Q27" s="41">
        <f>SUM($B28:Q28)</f>
        <v>29</v>
      </c>
      <c r="R27" s="41">
        <f>SUM($B28:R28)</f>
        <v>29</v>
      </c>
      <c r="S27" s="41">
        <f>SUM($B28:S28)</f>
        <v>29</v>
      </c>
      <c r="T27" s="41">
        <f>SUM($B28:T28)</f>
        <v>42</v>
      </c>
      <c r="U27" s="41">
        <f>SUM($B28:U28)</f>
        <v>42</v>
      </c>
      <c r="V27" s="41">
        <f>SUM($B28:V28)</f>
        <v>42</v>
      </c>
      <c r="W27" s="41">
        <f>SUM($B28:W28)</f>
        <v>42</v>
      </c>
      <c r="X27" s="41">
        <f>SUM($B28:X28)</f>
        <v>42</v>
      </c>
      <c r="Y27" s="41">
        <f>SUM($B28:Y28)</f>
        <v>42</v>
      </c>
      <c r="Z27" s="41">
        <f>SUM($B28:Z28)</f>
        <v>42</v>
      </c>
    </row>
    <row r="28" spans="1:26">
      <c r="A28" s="38" t="s">
        <v>15</v>
      </c>
      <c r="B28" s="42">
        <v>0</v>
      </c>
      <c r="C28" s="42">
        <v>0</v>
      </c>
      <c r="D28" s="42">
        <v>0</v>
      </c>
      <c r="E28" s="42">
        <v>0</v>
      </c>
      <c r="F28" s="42">
        <v>0</v>
      </c>
      <c r="G28" s="42">
        <v>0</v>
      </c>
      <c r="H28" s="42">
        <v>15</v>
      </c>
      <c r="I28" s="42">
        <v>0</v>
      </c>
      <c r="J28" s="42">
        <v>0</v>
      </c>
      <c r="K28" s="42">
        <v>0</v>
      </c>
      <c r="L28" s="42">
        <v>0</v>
      </c>
      <c r="M28" s="42">
        <v>14</v>
      </c>
      <c r="N28" s="42">
        <v>0</v>
      </c>
      <c r="O28" s="42">
        <v>0</v>
      </c>
      <c r="P28" s="42">
        <v>0</v>
      </c>
      <c r="Q28" s="42">
        <v>0</v>
      </c>
      <c r="R28" s="42">
        <v>0</v>
      </c>
      <c r="S28" s="42">
        <v>0</v>
      </c>
      <c r="T28" s="42">
        <v>13</v>
      </c>
      <c r="U28" s="42">
        <v>0</v>
      </c>
      <c r="V28" s="42">
        <v>0</v>
      </c>
      <c r="W28" s="42">
        <v>0</v>
      </c>
      <c r="X28" s="42">
        <v>0</v>
      </c>
      <c r="Y28" s="42">
        <v>0</v>
      </c>
      <c r="Z28" s="42">
        <v>0</v>
      </c>
    </row>
    <row r="29" spans="1:26">
      <c r="A29" s="38" t="s">
        <v>13</v>
      </c>
      <c r="B29" s="40">
        <f>SUM($B30:B30)</f>
        <v>0</v>
      </c>
      <c r="C29" s="40">
        <f>SUM($B30:C30)</f>
        <v>0</v>
      </c>
      <c r="D29" s="40">
        <f>SUM($B30:D30)</f>
        <v>0</v>
      </c>
      <c r="E29" s="40">
        <f>SUM($B30:E30)</f>
        <v>0</v>
      </c>
      <c r="F29" s="40">
        <f>SUM($B30:F30)</f>
        <v>0</v>
      </c>
      <c r="G29" s="40">
        <f>SUM($B30:G30)</f>
        <v>0</v>
      </c>
      <c r="H29" s="40">
        <f>SUM($B30:H30)</f>
        <v>0</v>
      </c>
      <c r="I29" s="40">
        <f>SUM($B30:I30)</f>
        <v>0</v>
      </c>
      <c r="J29" s="40">
        <f>SUM($B30:J30)</f>
        <v>0</v>
      </c>
      <c r="K29" s="40">
        <f>SUM($B30:K30)</f>
        <v>0</v>
      </c>
      <c r="L29" s="40">
        <f>SUM($B30:L30)</f>
        <v>0</v>
      </c>
      <c r="M29" s="40">
        <f>SUM($B30:M30)</f>
        <v>0</v>
      </c>
      <c r="N29" s="40">
        <f>SUM($B30:N30)</f>
        <v>0</v>
      </c>
      <c r="O29" s="40">
        <f>SUM($B30:O30)</f>
        <v>0</v>
      </c>
      <c r="P29" s="40">
        <f>SUM($B30:P30)</f>
        <v>0</v>
      </c>
      <c r="Q29" s="40">
        <f>SUM($B30:Q30)</f>
        <v>0</v>
      </c>
      <c r="R29" s="40">
        <f>SUM($B30:R30)</f>
        <v>0</v>
      </c>
      <c r="S29" s="40">
        <f>SUM($B30:S30)</f>
        <v>0</v>
      </c>
      <c r="T29" s="40">
        <f>SUM($B30:T30)</f>
        <v>0</v>
      </c>
      <c r="U29" s="40">
        <f>SUM($B30:U30)</f>
        <v>0</v>
      </c>
      <c r="V29" s="40">
        <f>SUM($B30:V30)</f>
        <v>0</v>
      </c>
      <c r="W29" s="40">
        <f>SUM($B30:W30)</f>
        <v>0</v>
      </c>
      <c r="X29" s="40">
        <f>SUM($B30:X30)</f>
        <v>0</v>
      </c>
      <c r="Y29" s="40">
        <v>0</v>
      </c>
      <c r="Z29" s="40">
        <v>0</v>
      </c>
    </row>
    <row r="30" spans="1:26">
      <c r="A30" s="38" t="s">
        <v>16</v>
      </c>
      <c r="B30" s="40">
        <v>0</v>
      </c>
      <c r="C30" s="40">
        <v>0</v>
      </c>
      <c r="D30" s="40">
        <v>0</v>
      </c>
      <c r="E30" s="40">
        <v>0</v>
      </c>
      <c r="F30" s="40">
        <v>0</v>
      </c>
      <c r="G30" s="40">
        <v>0</v>
      </c>
      <c r="H30" s="40">
        <v>0</v>
      </c>
      <c r="I30" s="40">
        <v>0</v>
      </c>
      <c r="J30" s="40">
        <v>0</v>
      </c>
      <c r="K30" s="40">
        <v>0</v>
      </c>
      <c r="L30" s="40">
        <v>0</v>
      </c>
      <c r="M30" s="40">
        <v>0</v>
      </c>
      <c r="N30" s="40"/>
      <c r="O30" s="40"/>
      <c r="P30" s="40"/>
      <c r="Q30" s="40"/>
      <c r="R30" s="40"/>
      <c r="S30" s="40"/>
      <c r="T30" s="40"/>
      <c r="U30" s="40"/>
      <c r="V30" s="40"/>
      <c r="W30" s="40"/>
      <c r="X30" s="40"/>
      <c r="Y30" s="40"/>
      <c r="Z30" s="40"/>
    </row>
    <row r="34" spans="4:4">
      <c r="D34" s="19"/>
    </row>
    <row r="36" spans="4:4">
      <c r="D36" s="1"/>
    </row>
    <row r="49" spans="1:26">
      <c r="A49" s="37" t="s">
        <v>7</v>
      </c>
      <c r="B49" s="37">
        <f>'Financial Proj'!B2</f>
        <v>45017</v>
      </c>
      <c r="C49" s="37">
        <f>'Financial Proj'!C2</f>
        <v>45108</v>
      </c>
      <c r="D49" s="37">
        <f>'Financial Proj'!D2</f>
        <v>45200</v>
      </c>
      <c r="E49" s="37">
        <f>'Financial Proj'!E2</f>
        <v>45292</v>
      </c>
      <c r="F49" s="37">
        <f>'Financial Proj'!F2</f>
        <v>45383</v>
      </c>
      <c r="G49" s="37">
        <f>'Financial Proj'!G2</f>
        <v>45474</v>
      </c>
      <c r="H49" s="37">
        <f>'Financial Proj'!H2</f>
        <v>45566</v>
      </c>
      <c r="I49" s="37">
        <f>'Financial Proj'!I2</f>
        <v>45658</v>
      </c>
      <c r="J49" s="37">
        <f>'Financial Proj'!J2</f>
        <v>45748</v>
      </c>
      <c r="K49" s="37">
        <f>'Financial Proj'!K2</f>
        <v>45839</v>
      </c>
      <c r="L49" s="37">
        <f>'Financial Proj'!L2</f>
        <v>45931</v>
      </c>
      <c r="M49" s="37">
        <f>'Financial Proj'!M2</f>
        <v>46023</v>
      </c>
      <c r="N49" s="37">
        <f>'Financial Proj'!N2</f>
        <v>46113</v>
      </c>
      <c r="O49" s="37">
        <f>'Financial Proj'!O2</f>
        <v>46204</v>
      </c>
      <c r="P49" s="37">
        <f>'Financial Proj'!P2</f>
        <v>46296</v>
      </c>
      <c r="Q49" s="37">
        <f>'Financial Proj'!Q2</f>
        <v>46388</v>
      </c>
      <c r="R49" s="37">
        <f>'Financial Proj'!R2</f>
        <v>46478</v>
      </c>
      <c r="S49" s="37">
        <f>'Financial Proj'!S2</f>
        <v>46569</v>
      </c>
      <c r="T49" s="37">
        <f>'Financial Proj'!T2</f>
        <v>46661</v>
      </c>
      <c r="U49" s="37">
        <f>'Financial Proj'!U2</f>
        <v>46753</v>
      </c>
      <c r="V49" s="37">
        <f>'Financial Proj'!V2</f>
        <v>46844</v>
      </c>
      <c r="W49" s="37">
        <f>'Financial Proj'!W2</f>
        <v>46935</v>
      </c>
      <c r="X49" s="37">
        <f>'Financial Proj'!X2</f>
        <v>47027</v>
      </c>
      <c r="Y49" s="37">
        <f>'Financial Proj'!Y2</f>
        <v>47119</v>
      </c>
      <c r="Z49" s="37">
        <f>'Financial Proj'!Z2</f>
        <v>47209</v>
      </c>
    </row>
    <row r="50" spans="1:26">
      <c r="A50" s="31" t="s">
        <v>11</v>
      </c>
      <c r="B50" s="41">
        <f>SUM($B51:B51)</f>
        <v>0</v>
      </c>
      <c r="C50" s="41">
        <f>SUM($B51:C51)</f>
        <v>0</v>
      </c>
      <c r="D50" s="41">
        <f>SUM($B51:D51)</f>
        <v>0</v>
      </c>
      <c r="E50" s="41">
        <f>SUM($B51:E51)</f>
        <v>0</v>
      </c>
      <c r="F50" s="41">
        <f>SUM($B51:F51)</f>
        <v>0</v>
      </c>
      <c r="G50" s="41">
        <f>SUM($B51:G51)</f>
        <v>0</v>
      </c>
      <c r="H50" s="41">
        <f>SUM($B51:H51)</f>
        <v>10</v>
      </c>
      <c r="I50" s="41">
        <f>SUM($B51:I51)</f>
        <v>10</v>
      </c>
      <c r="J50" s="41">
        <f>SUM($B51:J51)</f>
        <v>10</v>
      </c>
      <c r="K50" s="41">
        <f>SUM($B51:K51)</f>
        <v>10</v>
      </c>
      <c r="L50" s="41">
        <f>SUM($B51:L51)</f>
        <v>10</v>
      </c>
      <c r="M50" s="41">
        <f>SUM($B51:M51)</f>
        <v>25</v>
      </c>
      <c r="N50" s="41">
        <f>SUM($B51:N51)</f>
        <v>25</v>
      </c>
      <c r="O50" s="41">
        <f>SUM($B51:O51)</f>
        <v>25</v>
      </c>
      <c r="P50" s="41">
        <f>SUM($B51:P51)</f>
        <v>25</v>
      </c>
      <c r="Q50" s="41">
        <f>SUM($B51:Q51)</f>
        <v>25</v>
      </c>
      <c r="R50" s="41">
        <f>SUM($B51:R51)</f>
        <v>25</v>
      </c>
      <c r="S50" s="41">
        <f>SUM($B51:S51)</f>
        <v>25</v>
      </c>
      <c r="T50" s="41">
        <f>SUM($B51:T51)</f>
        <v>25</v>
      </c>
      <c r="U50" s="41">
        <f>SUM($B51:U51)</f>
        <v>25</v>
      </c>
      <c r="V50" s="41">
        <f>SUM($B51:V51)</f>
        <v>25</v>
      </c>
      <c r="W50" s="41">
        <f>SUM($B51:W51)</f>
        <v>25</v>
      </c>
      <c r="X50" s="41">
        <f>SUM($B51:X51)</f>
        <v>25</v>
      </c>
      <c r="Y50" s="41">
        <f>SUM($B51:Y51)</f>
        <v>25</v>
      </c>
      <c r="Z50" s="41">
        <f>SUM($B51:Z51)</f>
        <v>25</v>
      </c>
    </row>
    <row r="51" spans="1:26">
      <c r="A51" s="38" t="s">
        <v>15</v>
      </c>
      <c r="B51" s="42">
        <v>0</v>
      </c>
      <c r="C51" s="42">
        <v>0</v>
      </c>
      <c r="D51" s="42">
        <v>0</v>
      </c>
      <c r="E51" s="42">
        <v>0</v>
      </c>
      <c r="F51" s="42">
        <v>0</v>
      </c>
      <c r="G51" s="42">
        <v>0</v>
      </c>
      <c r="H51" s="42">
        <v>10</v>
      </c>
      <c r="I51" s="42">
        <v>0</v>
      </c>
      <c r="J51" s="42">
        <v>0</v>
      </c>
      <c r="K51" s="42">
        <v>0</v>
      </c>
      <c r="L51" s="42">
        <v>0</v>
      </c>
      <c r="M51" s="42">
        <v>15</v>
      </c>
      <c r="N51" s="42">
        <v>0</v>
      </c>
      <c r="O51" s="42">
        <v>0</v>
      </c>
      <c r="P51" s="42">
        <v>0</v>
      </c>
      <c r="Q51" s="42">
        <v>0</v>
      </c>
      <c r="R51" s="42">
        <v>0</v>
      </c>
      <c r="S51" s="42">
        <v>0</v>
      </c>
      <c r="T51" s="42">
        <v>0</v>
      </c>
      <c r="U51" s="42">
        <v>0</v>
      </c>
      <c r="V51" s="42">
        <v>0</v>
      </c>
      <c r="W51" s="42">
        <v>0</v>
      </c>
      <c r="X51" s="42">
        <v>0</v>
      </c>
      <c r="Y51" s="42">
        <v>0</v>
      </c>
      <c r="Z51" s="42">
        <v>0</v>
      </c>
    </row>
    <row r="52" spans="1:26">
      <c r="A52" s="38" t="s">
        <v>13</v>
      </c>
      <c r="B52" s="40">
        <f>SUM($B53:B53)</f>
        <v>0</v>
      </c>
      <c r="C52" s="40">
        <f>SUM($B53:C53)</f>
        <v>0</v>
      </c>
      <c r="D52" s="40">
        <f>SUM($B53:D53)</f>
        <v>0</v>
      </c>
      <c r="E52" s="40">
        <f>SUM($B53:E53)</f>
        <v>0</v>
      </c>
      <c r="F52" s="40">
        <f>SUM($B53:F53)</f>
        <v>0</v>
      </c>
      <c r="G52" s="40">
        <f>SUM($B53:G53)</f>
        <v>0</v>
      </c>
      <c r="H52" s="40">
        <f>SUM($B53:H53)</f>
        <v>0</v>
      </c>
      <c r="I52" s="40">
        <f>SUM($B53:I53)</f>
        <v>0</v>
      </c>
      <c r="J52" s="40">
        <f>SUM($B53:J53)</f>
        <v>0</v>
      </c>
      <c r="K52" s="40">
        <f>SUM($B53:K53)</f>
        <v>3</v>
      </c>
      <c r="L52" s="40">
        <f>SUM($B53:L53)</f>
        <v>15</v>
      </c>
      <c r="M52" s="40">
        <f>SUM($B53:M53)</f>
        <v>15</v>
      </c>
      <c r="N52" s="40">
        <f>SUM($B53:N53)</f>
        <v>15</v>
      </c>
      <c r="O52" s="40">
        <f>SUM($B53:O53)</f>
        <v>15</v>
      </c>
      <c r="P52" s="40">
        <f>SUM($B53:P53)</f>
        <v>15</v>
      </c>
      <c r="Q52" s="40">
        <f>SUM($B53:Q53)</f>
        <v>15</v>
      </c>
      <c r="R52" s="40">
        <f>SUM($B53:R53)</f>
        <v>15</v>
      </c>
      <c r="S52" s="40">
        <f>SUM($B53:S53)</f>
        <v>15</v>
      </c>
      <c r="T52" s="40">
        <f>SUM($B53:T53)</f>
        <v>15</v>
      </c>
      <c r="U52" s="40">
        <f>SUM($B53:U53)</f>
        <v>15</v>
      </c>
      <c r="V52" s="40">
        <f>SUM($B53:V53)</f>
        <v>15</v>
      </c>
      <c r="W52" s="40">
        <f>SUM($B53:W53)</f>
        <v>15</v>
      </c>
      <c r="X52" s="40">
        <f>SUM($B53:X53)</f>
        <v>15</v>
      </c>
      <c r="Y52" s="40">
        <v>0</v>
      </c>
      <c r="Z52" s="40">
        <v>0</v>
      </c>
    </row>
    <row r="53" spans="1:26">
      <c r="A53" s="38" t="s">
        <v>16</v>
      </c>
      <c r="B53" s="40">
        <v>0</v>
      </c>
      <c r="C53" s="40">
        <v>0</v>
      </c>
      <c r="D53" s="40">
        <v>0</v>
      </c>
      <c r="E53" s="40">
        <v>0</v>
      </c>
      <c r="F53" s="40">
        <v>0</v>
      </c>
      <c r="G53" s="40">
        <v>0</v>
      </c>
      <c r="H53" s="40">
        <v>0</v>
      </c>
      <c r="I53" s="40">
        <v>0</v>
      </c>
      <c r="J53" s="40">
        <v>0</v>
      </c>
      <c r="K53" s="40">
        <v>3</v>
      </c>
      <c r="L53" s="40">
        <v>12</v>
      </c>
      <c r="M53" s="40">
        <v>0</v>
      </c>
      <c r="N53" s="40">
        <v>0</v>
      </c>
      <c r="O53" s="40"/>
      <c r="P53" s="40"/>
      <c r="Q53" s="40"/>
      <c r="R53" s="40"/>
      <c r="S53" s="40"/>
      <c r="T53" s="40"/>
      <c r="U53" s="40"/>
      <c r="V53" s="40"/>
      <c r="W53" s="40"/>
      <c r="X53" s="40"/>
      <c r="Y53" s="40"/>
      <c r="Z53" s="40"/>
    </row>
    <row r="57" spans="1:26">
      <c r="D57" s="19"/>
    </row>
    <row r="59" spans="1:26">
      <c r="D59" s="1"/>
    </row>
    <row r="71" spans="1:26">
      <c r="A71" s="37" t="s">
        <v>8</v>
      </c>
      <c r="B71" s="37">
        <f>'Financial Proj'!B2</f>
        <v>45017</v>
      </c>
      <c r="C71" s="37">
        <f>'Financial Proj'!C2</f>
        <v>45108</v>
      </c>
      <c r="D71" s="37">
        <f>'Financial Proj'!D2</f>
        <v>45200</v>
      </c>
      <c r="E71" s="37">
        <f>'Financial Proj'!E2</f>
        <v>45292</v>
      </c>
      <c r="F71" s="37">
        <f>'Financial Proj'!F2</f>
        <v>45383</v>
      </c>
      <c r="G71" s="37">
        <f>'Financial Proj'!G2</f>
        <v>45474</v>
      </c>
      <c r="H71" s="37">
        <f>'Financial Proj'!H2</f>
        <v>45566</v>
      </c>
      <c r="I71" s="37">
        <f>'Financial Proj'!I2</f>
        <v>45658</v>
      </c>
      <c r="J71" s="37">
        <f>'Financial Proj'!J2</f>
        <v>45748</v>
      </c>
      <c r="K71" s="37">
        <f>'Financial Proj'!K2</f>
        <v>45839</v>
      </c>
      <c r="L71" s="37">
        <f>'Financial Proj'!L2</f>
        <v>45931</v>
      </c>
      <c r="M71" s="37">
        <f>'Financial Proj'!M2</f>
        <v>46023</v>
      </c>
      <c r="N71" s="37">
        <f>'Financial Proj'!N2</f>
        <v>46113</v>
      </c>
      <c r="O71" s="37">
        <f>'Financial Proj'!O2</f>
        <v>46204</v>
      </c>
      <c r="P71" s="37">
        <f>'Financial Proj'!P2</f>
        <v>46296</v>
      </c>
      <c r="Q71" s="37">
        <f>'Financial Proj'!Q2</f>
        <v>46388</v>
      </c>
      <c r="R71" s="37">
        <f>'Financial Proj'!R2</f>
        <v>46478</v>
      </c>
      <c r="S71" s="37">
        <f>'Financial Proj'!S2</f>
        <v>46569</v>
      </c>
      <c r="T71" s="37">
        <f>'Financial Proj'!T2</f>
        <v>46661</v>
      </c>
      <c r="U71" s="37">
        <f>'Financial Proj'!U2</f>
        <v>46753</v>
      </c>
      <c r="V71" s="37">
        <f>'Financial Proj'!V2</f>
        <v>46844</v>
      </c>
      <c r="W71" s="37">
        <f>'Financial Proj'!W2</f>
        <v>46935</v>
      </c>
      <c r="X71" s="37">
        <f>'Financial Proj'!X2</f>
        <v>47027</v>
      </c>
      <c r="Y71" s="37">
        <f>'Financial Proj'!Y2</f>
        <v>47119</v>
      </c>
      <c r="Z71" s="37">
        <f>'Financial Proj'!Z2</f>
        <v>47209</v>
      </c>
    </row>
    <row r="72" spans="1:26">
      <c r="A72" s="31" t="s">
        <v>17</v>
      </c>
      <c r="B72" s="41">
        <f>SUM($B73:B73)</f>
        <v>0</v>
      </c>
      <c r="C72" s="41">
        <f>SUM($B73:C73)</f>
        <v>0</v>
      </c>
      <c r="D72" s="41">
        <f>SUM($B73:D73)</f>
        <v>0</v>
      </c>
      <c r="E72" s="41">
        <f>SUM($B73:E73)</f>
        <v>0</v>
      </c>
      <c r="F72" s="41">
        <f>SUM($B73:F73)</f>
        <v>0</v>
      </c>
      <c r="G72" s="41">
        <f>SUM($B73:G73)</f>
        <v>0</v>
      </c>
      <c r="H72" s="41">
        <f>SUM($B73:H73)</f>
        <v>10</v>
      </c>
      <c r="I72" s="41">
        <f>SUM($B73:I73)</f>
        <v>10</v>
      </c>
      <c r="J72" s="41">
        <f>SUM($B73:J73)</f>
        <v>10</v>
      </c>
      <c r="K72" s="41">
        <f>SUM($B73:K73)</f>
        <v>10</v>
      </c>
      <c r="L72" s="41">
        <f>SUM($B73:L73)</f>
        <v>10</v>
      </c>
      <c r="M72" s="41">
        <f>SUM($B73:M73)</f>
        <v>25</v>
      </c>
      <c r="N72" s="41">
        <f>SUM($B73:N73)</f>
        <v>25</v>
      </c>
      <c r="O72" s="41">
        <f>SUM($B73:O73)</f>
        <v>25</v>
      </c>
      <c r="P72" s="41">
        <f>SUM($B73:P73)</f>
        <v>25</v>
      </c>
      <c r="Q72" s="41">
        <f>SUM($B73:Q73)</f>
        <v>25</v>
      </c>
      <c r="R72" s="41">
        <f>SUM($B73:R73)</f>
        <v>25</v>
      </c>
      <c r="S72" s="41">
        <f>SUM($B73:S73)</f>
        <v>25</v>
      </c>
      <c r="T72" s="41">
        <f>SUM($B73:T73)</f>
        <v>25</v>
      </c>
      <c r="U72" s="41">
        <f>SUM($B73:U73)</f>
        <v>25</v>
      </c>
      <c r="V72" s="41">
        <f>SUM($B73:V73)</f>
        <v>25</v>
      </c>
      <c r="W72" s="41">
        <f>SUM($B73:W73)</f>
        <v>25</v>
      </c>
      <c r="X72" s="41">
        <f>SUM($B73:X73)</f>
        <v>25</v>
      </c>
      <c r="Y72" s="41">
        <f>SUM($B73:Y73)</f>
        <v>25</v>
      </c>
      <c r="Z72" s="41">
        <f>SUM($B73:Z73)</f>
        <v>25</v>
      </c>
    </row>
    <row r="73" spans="1:26">
      <c r="A73" s="38" t="s">
        <v>18</v>
      </c>
      <c r="B73" s="42">
        <v>0</v>
      </c>
      <c r="C73" s="42">
        <v>0</v>
      </c>
      <c r="D73" s="42">
        <v>0</v>
      </c>
      <c r="E73" s="42">
        <v>0</v>
      </c>
      <c r="F73" s="42">
        <v>0</v>
      </c>
      <c r="G73" s="42">
        <v>0</v>
      </c>
      <c r="H73" s="42">
        <v>10</v>
      </c>
      <c r="I73" s="42">
        <v>0</v>
      </c>
      <c r="J73" s="42">
        <v>0</v>
      </c>
      <c r="K73" s="42">
        <v>0</v>
      </c>
      <c r="L73" s="42">
        <v>0</v>
      </c>
      <c r="M73" s="42">
        <v>15</v>
      </c>
      <c r="N73" s="42">
        <v>0</v>
      </c>
      <c r="O73" s="42">
        <v>0</v>
      </c>
      <c r="P73" s="42">
        <v>0</v>
      </c>
      <c r="Q73" s="42">
        <v>0</v>
      </c>
      <c r="R73" s="42">
        <v>0</v>
      </c>
      <c r="S73" s="42">
        <v>0</v>
      </c>
      <c r="T73" s="42">
        <v>0</v>
      </c>
      <c r="U73" s="42">
        <v>0</v>
      </c>
      <c r="V73" s="42">
        <v>0</v>
      </c>
      <c r="W73" s="42">
        <v>0</v>
      </c>
      <c r="X73" s="42">
        <v>0</v>
      </c>
      <c r="Y73" s="42">
        <v>0</v>
      </c>
      <c r="Z73" s="42">
        <v>0</v>
      </c>
    </row>
    <row r="74" spans="1:26">
      <c r="A74" s="38" t="s">
        <v>13</v>
      </c>
      <c r="B74" s="40">
        <f>SUM($B75:B75)</f>
        <v>0</v>
      </c>
      <c r="C74" s="40">
        <f>SUM($B75:C75)</f>
        <v>0</v>
      </c>
      <c r="D74" s="40">
        <f>SUM($B75:D75)</f>
        <v>0</v>
      </c>
      <c r="E74" s="40">
        <f>SUM($B75:E75)</f>
        <v>0</v>
      </c>
      <c r="F74" s="40">
        <f>SUM($B75:F75)</f>
        <v>0</v>
      </c>
      <c r="G74" s="40">
        <f>SUM($B75:G75)</f>
        <v>0</v>
      </c>
      <c r="H74" s="40">
        <v>1</v>
      </c>
      <c r="I74" s="40">
        <f>SUM($B75:I75)</f>
        <v>1</v>
      </c>
      <c r="J74" s="40">
        <f>SUM($B75:J75)</f>
        <v>3</v>
      </c>
      <c r="K74" s="40">
        <f>SUM($B75:K75)</f>
        <v>3</v>
      </c>
      <c r="L74" s="40">
        <f>SUM($B75:L75)</f>
        <v>27</v>
      </c>
      <c r="M74" s="40">
        <f>SUM($B75:M75)</f>
        <v>27</v>
      </c>
      <c r="N74" s="40">
        <f>SUM($B75:N75)</f>
        <v>27</v>
      </c>
      <c r="O74" s="40">
        <f>SUM($B75:O75)</f>
        <v>27</v>
      </c>
      <c r="P74" s="40">
        <f>SUM($B75:P75)</f>
        <v>27</v>
      </c>
      <c r="Q74" s="40">
        <f>SUM($B75:Q75)</f>
        <v>27</v>
      </c>
      <c r="R74" s="40">
        <f>SUM($B75:R75)</f>
        <v>27</v>
      </c>
      <c r="S74" s="40">
        <f>SUM($B75:S75)</f>
        <v>27</v>
      </c>
      <c r="T74" s="40">
        <f>SUM($B75:T75)</f>
        <v>27</v>
      </c>
      <c r="U74" s="40">
        <f>SUM($B75:U75)</f>
        <v>27</v>
      </c>
      <c r="V74" s="40">
        <f>SUM($B75:V75)</f>
        <v>27</v>
      </c>
      <c r="W74" s="40">
        <f>SUM($B75:W75)</f>
        <v>27</v>
      </c>
      <c r="X74" s="40">
        <f>SUM($B75:X75)</f>
        <v>27</v>
      </c>
      <c r="Y74" s="40">
        <v>0</v>
      </c>
      <c r="Z74" s="40">
        <v>0</v>
      </c>
    </row>
    <row r="75" spans="1:26">
      <c r="A75" s="38" t="s">
        <v>19</v>
      </c>
      <c r="B75" s="40">
        <v>0</v>
      </c>
      <c r="C75" s="40">
        <v>0</v>
      </c>
      <c r="D75" s="40">
        <v>0</v>
      </c>
      <c r="E75" s="40">
        <v>0</v>
      </c>
      <c r="F75" s="40">
        <v>0</v>
      </c>
      <c r="G75" s="40">
        <v>0</v>
      </c>
      <c r="H75" s="40">
        <v>1</v>
      </c>
      <c r="I75" s="40">
        <v>0</v>
      </c>
      <c r="J75" s="40">
        <v>2</v>
      </c>
      <c r="K75" s="40">
        <v>0</v>
      </c>
      <c r="L75" s="40">
        <v>24</v>
      </c>
      <c r="M75" s="40">
        <v>0</v>
      </c>
      <c r="N75" s="40">
        <v>0</v>
      </c>
      <c r="O75" s="40"/>
      <c r="P75" s="40"/>
      <c r="Q75" s="40"/>
      <c r="R75" s="40"/>
      <c r="S75" s="40"/>
      <c r="T75" s="40"/>
      <c r="U75" s="40"/>
      <c r="V75" s="40"/>
      <c r="W75" s="40"/>
      <c r="X75" s="40"/>
      <c r="Y75" s="40"/>
      <c r="Z75" s="40"/>
    </row>
    <row r="79" spans="1:26">
      <c r="D79" s="19"/>
    </row>
    <row r="81" spans="4:4">
      <c r="D81" s="1"/>
    </row>
  </sheetData>
  <phoneticPr fontId="5" type="noConversion"/>
  <pageMargins left="0.25" right="0.25" top="0.75" bottom="0.75" header="0.3" footer="0.3"/>
  <pageSetup paperSize="5" scale="46"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9"/>
  <sheetViews>
    <sheetView topLeftCell="B1" workbookViewId="0">
      <selection activeCell="I11" sqref="I11"/>
    </sheetView>
  </sheetViews>
  <sheetFormatPr defaultRowHeight="14.45"/>
  <cols>
    <col min="1" max="1" width="20.42578125" customWidth="1"/>
    <col min="2" max="2" width="32.140625" bestFit="1" customWidth="1"/>
    <col min="3" max="3" width="25.7109375" customWidth="1"/>
    <col min="4" max="5" width="20.42578125" style="3" customWidth="1"/>
    <col min="6" max="6" width="21.7109375" style="3" customWidth="1"/>
  </cols>
  <sheetData>
    <row r="1" spans="1:6">
      <c r="A1" t="s">
        <v>20</v>
      </c>
      <c r="B1" t="s">
        <v>21</v>
      </c>
      <c r="C1" t="s">
        <v>22</v>
      </c>
      <c r="D1" s="3" t="s">
        <v>23</v>
      </c>
      <c r="E1" s="3" t="s">
        <v>24</v>
      </c>
      <c r="F1" s="3" t="s">
        <v>25</v>
      </c>
    </row>
    <row r="2" spans="1:6">
      <c r="A2" t="s">
        <v>26</v>
      </c>
      <c r="B2" t="s">
        <v>27</v>
      </c>
      <c r="C2" t="s">
        <v>28</v>
      </c>
      <c r="D2" s="3" t="s">
        <v>29</v>
      </c>
      <c r="E2" s="3" t="s">
        <v>29</v>
      </c>
      <c r="F2" s="9">
        <f>'DRGR Assumptions'!E27</f>
        <v>16826050</v>
      </c>
    </row>
    <row r="3" spans="1:6">
      <c r="A3" t="s">
        <v>30</v>
      </c>
      <c r="B3" t="s">
        <v>27</v>
      </c>
      <c r="C3" t="s">
        <v>31</v>
      </c>
      <c r="D3" s="3" t="s">
        <v>29</v>
      </c>
      <c r="E3" s="3" t="s">
        <v>29</v>
      </c>
      <c r="F3" s="9">
        <f>'DRGR Assumptions'!F27</f>
        <v>10306150</v>
      </c>
    </row>
    <row r="4" spans="1:6">
      <c r="A4" t="s">
        <v>26</v>
      </c>
      <c r="B4" t="s">
        <v>32</v>
      </c>
      <c r="C4" t="s">
        <v>33</v>
      </c>
      <c r="D4" s="3" t="s">
        <v>29</v>
      </c>
      <c r="E4" s="3" t="s">
        <v>29</v>
      </c>
      <c r="F4" s="9">
        <f>'DRGR Assumptions'!E28</f>
        <v>10095630</v>
      </c>
    </row>
    <row r="5" spans="1:6">
      <c r="A5" t="s">
        <v>30</v>
      </c>
      <c r="B5" t="s">
        <v>32</v>
      </c>
      <c r="C5" t="s">
        <v>34</v>
      </c>
      <c r="D5" s="3" t="s">
        <v>29</v>
      </c>
      <c r="E5" s="3" t="s">
        <v>29</v>
      </c>
      <c r="F5" s="9">
        <f>'DRGR Assumptions'!F28</f>
        <v>6183690</v>
      </c>
    </row>
    <row r="6" spans="1:6">
      <c r="A6" t="s">
        <v>26</v>
      </c>
      <c r="B6" t="s">
        <v>35</v>
      </c>
      <c r="C6" t="s">
        <v>36</v>
      </c>
      <c r="D6" s="3" t="s">
        <v>37</v>
      </c>
      <c r="E6" s="7">
        <f>'DRGR Assumptions'!E13</f>
        <v>1888.3698745440699</v>
      </c>
      <c r="F6" s="9">
        <f>'DRGR Assumptions'!C21</f>
        <v>141338820</v>
      </c>
    </row>
    <row r="7" spans="1:6">
      <c r="A7" t="s">
        <v>30</v>
      </c>
      <c r="B7" t="s">
        <v>35</v>
      </c>
      <c r="C7" t="s">
        <v>38</v>
      </c>
      <c r="D7" s="3" t="s">
        <v>37</v>
      </c>
      <c r="E7" s="7">
        <f>'DRGR Assumptions'!F13</f>
        <v>1156.6483626598258</v>
      </c>
      <c r="F7" s="9">
        <f>'DRGR Assumptions'!D21</f>
        <v>86571660</v>
      </c>
    </row>
    <row r="8" spans="1:6">
      <c r="A8" t="s">
        <v>26</v>
      </c>
      <c r="B8" t="s">
        <v>35</v>
      </c>
      <c r="C8" t="s">
        <v>39</v>
      </c>
      <c r="D8" s="3" t="s">
        <v>40</v>
      </c>
      <c r="E8" s="7">
        <f>'DRGR Assumptions'!G13</f>
        <v>809.30137480460144</v>
      </c>
      <c r="F8" s="9">
        <f>'DRGR Assumptions'!E21</f>
        <v>60573780</v>
      </c>
    </row>
    <row r="9" spans="1:6">
      <c r="A9" t="s">
        <v>30</v>
      </c>
      <c r="B9" t="s">
        <v>35</v>
      </c>
      <c r="C9" t="s">
        <v>41</v>
      </c>
      <c r="D9" s="3" t="s">
        <v>40</v>
      </c>
      <c r="E9" s="7">
        <f>'DRGR Assumptions'!H13</f>
        <v>495.7064411399254</v>
      </c>
      <c r="F9" s="9">
        <f>'DRGR Assumptions'!F21</f>
        <v>37102140</v>
      </c>
    </row>
    <row r="10" spans="1:6">
      <c r="A10" t="s">
        <v>26</v>
      </c>
      <c r="B10" t="s">
        <v>42</v>
      </c>
      <c r="C10" t="s">
        <v>43</v>
      </c>
      <c r="D10" s="3" t="s">
        <v>44</v>
      </c>
      <c r="E10" s="7">
        <f>'DRGR Assumptions'!E15</f>
        <v>94.131654120000022</v>
      </c>
      <c r="F10" s="9">
        <f>'DRGR Assumptions'!C23</f>
        <v>4706582.7060000002</v>
      </c>
    </row>
    <row r="11" spans="1:6">
      <c r="A11" t="s">
        <v>30</v>
      </c>
      <c r="B11" t="s">
        <v>42</v>
      </c>
      <c r="C11" t="s">
        <v>45</v>
      </c>
      <c r="D11" s="3" t="s">
        <v>44</v>
      </c>
      <c r="E11" s="7">
        <f>'DRGR Assumptions'!F15</f>
        <v>57.656725560000005</v>
      </c>
      <c r="F11" s="9">
        <f>'DRGR Assumptions'!D23</f>
        <v>2882836.2779999999</v>
      </c>
    </row>
    <row r="12" spans="1:6">
      <c r="A12" t="s">
        <v>26</v>
      </c>
      <c r="B12" t="s">
        <v>42</v>
      </c>
      <c r="C12" t="s">
        <v>46</v>
      </c>
      <c r="D12" s="3" t="s">
        <v>47</v>
      </c>
      <c r="E12" s="7">
        <f>'DRGR Assumptions'!E16</f>
        <v>93.981284065495217</v>
      </c>
      <c r="F12" s="9">
        <f>'DRGR Assumptions'!C24</f>
        <v>9413165.4120000005</v>
      </c>
    </row>
    <row r="13" spans="1:6">
      <c r="A13" t="s">
        <v>30</v>
      </c>
      <c r="B13" t="s">
        <v>42</v>
      </c>
      <c r="C13" t="s">
        <v>48</v>
      </c>
      <c r="D13" s="3" t="s">
        <v>47</v>
      </c>
      <c r="E13" s="7">
        <f>'DRGR Assumptions'!F16</f>
        <v>57.564622164536743</v>
      </c>
      <c r="F13" s="9">
        <f>'DRGR Assumptions'!D24</f>
        <v>5765672.5559999999</v>
      </c>
    </row>
    <row r="14" spans="1:6">
      <c r="A14" t="s">
        <v>26</v>
      </c>
      <c r="B14" t="s">
        <v>42</v>
      </c>
      <c r="C14" t="s">
        <v>49</v>
      </c>
      <c r="D14" s="3" t="s">
        <v>40</v>
      </c>
      <c r="E14" s="7">
        <f>'DRGR Assumptions'!G16</f>
        <v>80.619830650926531</v>
      </c>
      <c r="F14" s="9">
        <f>SUM('DRGR Assumptions'!E23:E24)</f>
        <v>6051320.6220000014</v>
      </c>
    </row>
    <row r="15" spans="1:6">
      <c r="A15" t="s">
        <v>30</v>
      </c>
      <c r="B15" t="s">
        <v>42</v>
      </c>
      <c r="C15" t="s">
        <v>50</v>
      </c>
      <c r="D15" s="3" t="s">
        <v>40</v>
      </c>
      <c r="E15" s="7">
        <f>'DRGR Assumptions'!H16</f>
        <v>49.38057759623004</v>
      </c>
      <c r="F15" s="9">
        <f>SUM('DRGR Assumptions'!F23:F24)</f>
        <v>3706503.7860000003</v>
      </c>
    </row>
    <row r="16" spans="1:6">
      <c r="A16" t="s">
        <v>26</v>
      </c>
      <c r="B16" t="s">
        <v>51</v>
      </c>
      <c r="C16" t="s">
        <v>52</v>
      </c>
      <c r="D16" s="3" t="s">
        <v>37</v>
      </c>
      <c r="E16" s="7">
        <f>'DRGR Assumptions'!E14</f>
        <v>201.9126</v>
      </c>
      <c r="F16" s="9">
        <f>'DRGR Assumptions'!C22</f>
        <v>14133882</v>
      </c>
    </row>
    <row r="17" spans="1:6">
      <c r="A17" t="s">
        <v>30</v>
      </c>
      <c r="B17" t="s">
        <v>51</v>
      </c>
      <c r="C17" t="s">
        <v>53</v>
      </c>
      <c r="D17" s="3" t="s">
        <v>37</v>
      </c>
      <c r="E17" s="7">
        <f>'DRGR Assumptions'!F14</f>
        <v>123.67379999999999</v>
      </c>
      <c r="F17" s="9">
        <f>'DRGR Assumptions'!D22</f>
        <v>8657166</v>
      </c>
    </row>
    <row r="18" spans="1:6">
      <c r="A18" t="s">
        <v>26</v>
      </c>
      <c r="B18" t="s">
        <v>51</v>
      </c>
      <c r="C18" t="s">
        <v>54</v>
      </c>
      <c r="D18" s="3" t="s">
        <v>40</v>
      </c>
      <c r="E18" s="7">
        <f>'DRGR Assumptions'!G14</f>
        <v>86.533971428571434</v>
      </c>
      <c r="F18" s="9">
        <f>'DRGR Assumptions'!E22</f>
        <v>6057378</v>
      </c>
    </row>
    <row r="19" spans="1:6">
      <c r="A19" t="s">
        <v>30</v>
      </c>
      <c r="B19" t="s">
        <v>51</v>
      </c>
      <c r="C19" t="s">
        <v>55</v>
      </c>
      <c r="D19" s="3" t="s">
        <v>40</v>
      </c>
      <c r="E19" s="7">
        <f>'DRGR Assumptions'!H14</f>
        <v>53.003057142857145</v>
      </c>
      <c r="F19" s="9">
        <f>'DRGR Assumptions'!F22</f>
        <v>3710213.9999999995</v>
      </c>
    </row>
    <row r="20" spans="1:6">
      <c r="A20" t="s">
        <v>26</v>
      </c>
      <c r="B20" t="s">
        <v>56</v>
      </c>
      <c r="C20" t="s">
        <v>57</v>
      </c>
      <c r="D20" s="3" t="s">
        <v>58</v>
      </c>
      <c r="E20" s="7">
        <f>'DRGR Assumptions'!E17</f>
        <v>0</v>
      </c>
      <c r="F20" s="9">
        <f>'DRGR Assumptions'!C25</f>
        <v>3365210</v>
      </c>
    </row>
    <row r="21" spans="1:6">
      <c r="A21" t="s">
        <v>30</v>
      </c>
      <c r="B21" t="s">
        <v>56</v>
      </c>
      <c r="C21" t="s">
        <v>59</v>
      </c>
      <c r="D21" s="3" t="s">
        <v>58</v>
      </c>
      <c r="E21" s="7">
        <f>'DRGR Assumptions'!F17</f>
        <v>0</v>
      </c>
      <c r="F21" s="9">
        <f>'DRGR Assumptions'!D25</f>
        <v>2061229.9999999998</v>
      </c>
    </row>
    <row r="22" spans="1:6">
      <c r="A22" t="s">
        <v>26</v>
      </c>
      <c r="B22" t="s">
        <v>60</v>
      </c>
      <c r="C22" t="s">
        <v>61</v>
      </c>
      <c r="D22" s="3" t="s">
        <v>37</v>
      </c>
      <c r="E22" s="7">
        <f>'DRGR Assumptions'!E18</f>
        <v>13.023162515387622</v>
      </c>
      <c r="F22" s="9">
        <f>'DRGR Assumptions'!C26</f>
        <v>2355647</v>
      </c>
    </row>
    <row r="23" spans="1:6">
      <c r="A23" t="s">
        <v>30</v>
      </c>
      <c r="B23" t="s">
        <v>60</v>
      </c>
      <c r="C23" t="s">
        <v>62</v>
      </c>
      <c r="D23" s="3" t="s">
        <v>37</v>
      </c>
      <c r="E23" s="7">
        <f>'DRGR Assumptions'!F18</f>
        <v>7.9768374846123784</v>
      </c>
      <c r="F23" s="9">
        <f>'DRGR Assumptions'!D26</f>
        <v>1442860.9999999998</v>
      </c>
    </row>
    <row r="24" spans="1:6">
      <c r="A24" t="s">
        <v>26</v>
      </c>
      <c r="B24" t="s">
        <v>60</v>
      </c>
      <c r="C24" t="s">
        <v>63</v>
      </c>
      <c r="D24" s="3" t="s">
        <v>40</v>
      </c>
      <c r="E24" s="7">
        <f>'DRGR Assumptions'!G18</f>
        <v>5.5813553637375524</v>
      </c>
      <c r="F24" s="9">
        <f>'DRGR Assumptions'!E26</f>
        <v>1009563</v>
      </c>
    </row>
    <row r="25" spans="1:6">
      <c r="A25" t="s">
        <v>30</v>
      </c>
      <c r="B25" t="s">
        <v>60</v>
      </c>
      <c r="C25" t="s">
        <v>64</v>
      </c>
      <c r="D25" s="3" t="s">
        <v>40</v>
      </c>
      <c r="E25" s="7">
        <f>'DRGR Assumptions'!H18</f>
        <v>3.4186446362624481</v>
      </c>
      <c r="F25" s="9">
        <f>'DRGR Assumptions'!F26</f>
        <v>618369</v>
      </c>
    </row>
    <row r="28" spans="1:6">
      <c r="D28" s="6"/>
    </row>
    <row r="29" spans="1:6">
      <c r="D29" s="6"/>
    </row>
    <row r="30" spans="1:6">
      <c r="D30" s="6"/>
    </row>
    <row r="31" spans="1:6">
      <c r="D31" s="6"/>
    </row>
    <row r="32" spans="1:6">
      <c r="D32" s="4"/>
      <c r="E32" s="5"/>
    </row>
    <row r="33" spans="4:6">
      <c r="D33" s="4"/>
      <c r="E33" s="5"/>
    </row>
    <row r="34" spans="4:6">
      <c r="D34" s="4"/>
    </row>
    <row r="35" spans="4:6">
      <c r="D35" s="4"/>
    </row>
    <row r="38" spans="4:6">
      <c r="D38" s="8"/>
      <c r="E38" s="9"/>
      <c r="F38" s="7"/>
    </row>
    <row r="39" spans="4:6">
      <c r="D39" s="8"/>
      <c r="E39" s="9"/>
      <c r="F39" s="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H28"/>
  <sheetViews>
    <sheetView workbookViewId="0">
      <selection activeCell="A8" sqref="A8"/>
    </sheetView>
  </sheetViews>
  <sheetFormatPr defaultRowHeight="14.45"/>
  <cols>
    <col min="1" max="1" width="26.85546875" customWidth="1"/>
    <col min="2" max="2" width="20.7109375" bestFit="1" customWidth="1"/>
    <col min="3" max="3" width="16" customWidth="1"/>
    <col min="4" max="4" width="23" customWidth="1"/>
    <col min="5" max="5" width="20.140625" customWidth="1"/>
    <col min="6" max="6" width="15.5703125" customWidth="1"/>
    <col min="7" max="7" width="14.5703125" bestFit="1" customWidth="1"/>
    <col min="8" max="8" width="14.28515625" customWidth="1"/>
  </cols>
  <sheetData>
    <row r="3" spans="1:8">
      <c r="A3" t="s">
        <v>65</v>
      </c>
      <c r="B3" s="3" t="s">
        <v>66</v>
      </c>
      <c r="C3" s="3"/>
      <c r="D3" s="3"/>
    </row>
    <row r="4" spans="1:8">
      <c r="A4" t="s">
        <v>67</v>
      </c>
      <c r="B4" s="6">
        <v>0.7</v>
      </c>
      <c r="C4" s="3"/>
      <c r="D4" s="3"/>
    </row>
    <row r="5" spans="1:8">
      <c r="A5" t="s">
        <v>68</v>
      </c>
      <c r="B5" s="6">
        <v>0.3</v>
      </c>
      <c r="C5" s="3"/>
      <c r="D5" s="3"/>
    </row>
    <row r="6" spans="1:8">
      <c r="B6" s="6"/>
      <c r="C6" s="3"/>
      <c r="D6" s="3"/>
    </row>
    <row r="7" spans="1:8">
      <c r="A7" t="s">
        <v>69</v>
      </c>
      <c r="B7" s="6" t="s">
        <v>70</v>
      </c>
      <c r="C7" s="3" t="s">
        <v>71</v>
      </c>
      <c r="D7" s="3"/>
    </row>
    <row r="8" spans="1:8">
      <c r="A8" t="s">
        <v>72</v>
      </c>
      <c r="B8" s="4">
        <v>336521000</v>
      </c>
      <c r="C8" s="5">
        <f>B8/B10</f>
        <v>0.6201505959708391</v>
      </c>
      <c r="D8" s="3"/>
    </row>
    <row r="9" spans="1:8">
      <c r="A9" t="s">
        <v>73</v>
      </c>
      <c r="B9" s="4">
        <v>206123000</v>
      </c>
      <c r="C9" s="5">
        <f>B9/B10</f>
        <v>0.3798494040291609</v>
      </c>
      <c r="D9" s="3"/>
    </row>
    <row r="10" spans="1:8">
      <c r="A10" t="s">
        <v>74</v>
      </c>
      <c r="B10" s="4">
        <f>SUM(B8:B9)</f>
        <v>542644000</v>
      </c>
      <c r="C10" s="3"/>
      <c r="D10" s="3"/>
    </row>
    <row r="11" spans="1:8">
      <c r="B11" s="4"/>
      <c r="C11" s="3"/>
      <c r="D11" s="3"/>
    </row>
    <row r="12" spans="1:8" ht="15" thickBot="1">
      <c r="A12" t="s">
        <v>75</v>
      </c>
      <c r="B12" s="3" t="s">
        <v>76</v>
      </c>
      <c r="C12" s="3" t="s">
        <v>77</v>
      </c>
      <c r="D12" s="3" t="s">
        <v>78</v>
      </c>
      <c r="E12" s="11" t="s">
        <v>79</v>
      </c>
      <c r="F12" s="11" t="s">
        <v>80</v>
      </c>
      <c r="G12" s="11" t="s">
        <v>81</v>
      </c>
      <c r="H12" s="10" t="s">
        <v>82</v>
      </c>
    </row>
    <row r="13" spans="1:8" ht="15" thickTop="1">
      <c r="A13" t="s">
        <v>83</v>
      </c>
      <c r="B13" s="1">
        <v>74847</v>
      </c>
      <c r="C13" s="9">
        <v>325586400</v>
      </c>
      <c r="D13" s="1">
        <f>Table5[[#This Row],[Total Budget]]/Table5[[#This Row],[Est. Cost Per Unit]]</f>
        <v>4350.0260531484228</v>
      </c>
      <c r="E13" s="7">
        <f>D13*B4*C8</f>
        <v>1888.3698745440699</v>
      </c>
      <c r="F13" s="12">
        <f>D13*B4*C9</f>
        <v>1156.6483626598258</v>
      </c>
      <c r="G13" s="12">
        <f>D13*B5*C8</f>
        <v>809.30137480460144</v>
      </c>
      <c r="H13" s="12">
        <f>D13*B5*C9</f>
        <v>495.7064411399254</v>
      </c>
    </row>
    <row r="14" spans="1:8">
      <c r="A14" t="s">
        <v>84</v>
      </c>
      <c r="B14" s="14">
        <v>70000</v>
      </c>
      <c r="C14" s="24">
        <v>32558640</v>
      </c>
      <c r="D14" s="13">
        <f>Table5[[#This Row],[Total Budget]]/Table5[[#This Row],[Est. Cost Per Unit]]</f>
        <v>465.12342857142858</v>
      </c>
      <c r="E14" s="7">
        <f>D14*B4*C8</f>
        <v>201.9126</v>
      </c>
      <c r="F14" s="12">
        <f>D14*B4*C9</f>
        <v>123.67379999999999</v>
      </c>
      <c r="G14" s="12">
        <f>D14*B5*C8</f>
        <v>86.533971428571434</v>
      </c>
      <c r="H14" s="12">
        <f>D14*B5*C9</f>
        <v>53.003057142857145</v>
      </c>
    </row>
    <row r="15" spans="1:8">
      <c r="A15" t="s">
        <v>85</v>
      </c>
      <c r="B15" s="14">
        <v>50000</v>
      </c>
      <c r="C15" s="24">
        <f>32558640*0.333</f>
        <v>10842027.120000001</v>
      </c>
      <c r="D15" s="13">
        <f>C15/B15</f>
        <v>216.84054240000003</v>
      </c>
      <c r="E15" s="7">
        <f>D15*B4*C8</f>
        <v>94.131654120000022</v>
      </c>
      <c r="F15" s="12">
        <f>D15*B4*C9</f>
        <v>57.656725560000005</v>
      </c>
      <c r="G15" s="12" t="s">
        <v>86</v>
      </c>
      <c r="H15" s="12" t="s">
        <v>86</v>
      </c>
    </row>
    <row r="16" spans="1:8">
      <c r="A16" t="s">
        <v>87</v>
      </c>
      <c r="B16" s="14">
        <v>100160</v>
      </c>
      <c r="C16" s="24">
        <f>32558640*0.666</f>
        <v>21684054.240000002</v>
      </c>
      <c r="D16" s="13">
        <f>C16/B16</f>
        <v>216.49415175718852</v>
      </c>
      <c r="E16" s="7">
        <f>D16*B4*C8</f>
        <v>93.981284065495217</v>
      </c>
      <c r="F16" s="12">
        <f>D16*B4*C9</f>
        <v>57.564622164536743</v>
      </c>
      <c r="G16" s="12">
        <f>SUM(D15:D16)*B5*C8</f>
        <v>80.619830650926531</v>
      </c>
      <c r="H16" s="12">
        <f>SUM(D15:D16)*B5*C9</f>
        <v>49.38057759623004</v>
      </c>
    </row>
    <row r="17" spans="1:8">
      <c r="A17" t="s">
        <v>88</v>
      </c>
      <c r="B17" s="1"/>
      <c r="C17" s="24">
        <v>5426440</v>
      </c>
      <c r="D17" s="1"/>
      <c r="E17" s="7">
        <f>Table5[[#This Row],[Units - FLOR Action Plan]]*C8</f>
        <v>0</v>
      </c>
      <c r="F17" s="12">
        <f>D17*C9</f>
        <v>0</v>
      </c>
      <c r="G17" s="7" t="s">
        <v>29</v>
      </c>
      <c r="H17" s="7" t="s">
        <v>29</v>
      </c>
    </row>
    <row r="18" spans="1:8">
      <c r="A18" t="s">
        <v>89</v>
      </c>
      <c r="B18" s="13">
        <v>180881.33333333334</v>
      </c>
      <c r="C18" s="24">
        <v>5426440</v>
      </c>
      <c r="D18" s="13">
        <v>30</v>
      </c>
      <c r="E18" s="7">
        <f>D18*B4*C8</f>
        <v>13.023162515387622</v>
      </c>
      <c r="F18" s="12">
        <f>D18*B4*C9</f>
        <v>7.9768374846123784</v>
      </c>
      <c r="G18" s="12">
        <f>D18*B5*C8</f>
        <v>5.5813553637375524</v>
      </c>
      <c r="H18" s="12">
        <f>D18*B5*C9</f>
        <v>3.4186446362624481</v>
      </c>
    </row>
    <row r="20" spans="1:8" ht="15" thickBot="1">
      <c r="A20" t="s">
        <v>90</v>
      </c>
      <c r="B20" s="3" t="s">
        <v>77</v>
      </c>
      <c r="C20" s="11" t="s">
        <v>79</v>
      </c>
      <c r="D20" s="11" t="s">
        <v>80</v>
      </c>
      <c r="E20" s="11" t="s">
        <v>81</v>
      </c>
      <c r="F20" s="10" t="s">
        <v>82</v>
      </c>
    </row>
    <row r="21" spans="1:8" ht="15" thickTop="1">
      <c r="A21" t="s">
        <v>83</v>
      </c>
      <c r="B21" s="9">
        <v>325586400</v>
      </c>
      <c r="C21" s="9">
        <f>Table510[[#This Row],[Total Budget]]*$B$4*$C$8</f>
        <v>141338820</v>
      </c>
      <c r="D21" s="9">
        <f>Table510[[#This Row],[Total Budget]]*$B$4*$C$9</f>
        <v>86571660</v>
      </c>
      <c r="E21" s="9">
        <f>Table510[[#This Row],[Total Budget]]*$B$5*$C$8</f>
        <v>60573780</v>
      </c>
      <c r="F21" s="9">
        <f>Table510[[#This Row],[Total Budget]]*$B$5*$C$9</f>
        <v>37102140</v>
      </c>
    </row>
    <row r="22" spans="1:8">
      <c r="A22" t="s">
        <v>84</v>
      </c>
      <c r="B22" s="24">
        <v>32558640</v>
      </c>
      <c r="C22" s="9">
        <f>Table510[[#This Row],[Total Budget]]*$B$4*$C$8</f>
        <v>14133882</v>
      </c>
      <c r="D22" s="15">
        <f>Table510[[#This Row],[Total Budget]]*$B$4*$C$9</f>
        <v>8657166</v>
      </c>
      <c r="E22" s="15">
        <f>Table510[[#This Row],[Total Budget]]*$B$5*$C$8</f>
        <v>6057378</v>
      </c>
      <c r="F22" s="15">
        <f>Table510[[#This Row],[Total Budget]]*$B$5*$C$9</f>
        <v>3710213.9999999995</v>
      </c>
    </row>
    <row r="23" spans="1:8">
      <c r="A23" t="s">
        <v>85</v>
      </c>
      <c r="B23" s="24">
        <f>32558640*0.333</f>
        <v>10842027.120000001</v>
      </c>
      <c r="C23" s="9">
        <f>Table510[[#This Row],[Total Budget]]*$B$4*$C$8</f>
        <v>4706582.7060000002</v>
      </c>
      <c r="D23" s="15">
        <f>Table510[[#This Row],[Total Budget]]*$B$4*$C$9</f>
        <v>2882836.2779999999</v>
      </c>
      <c r="E23" s="15">
        <f>Table510[[#This Row],[Total Budget]]*$B$5*$C$8</f>
        <v>2017106.8740000003</v>
      </c>
      <c r="F23" s="15">
        <f>Table510[[#This Row],[Total Budget]]*$B$5*$C$9</f>
        <v>1235501.2620000001</v>
      </c>
    </row>
    <row r="24" spans="1:8">
      <c r="A24" t="s">
        <v>87</v>
      </c>
      <c r="B24" s="24">
        <f>32558640*0.666</f>
        <v>21684054.240000002</v>
      </c>
      <c r="C24" s="9">
        <f>Table510[[#This Row],[Total Budget]]*$B$4*$C$8</f>
        <v>9413165.4120000005</v>
      </c>
      <c r="D24" s="15">
        <f>Table510[[#This Row],[Total Budget]]*$B$4*$C$9</f>
        <v>5765672.5559999999</v>
      </c>
      <c r="E24" s="15">
        <f>Table510[[#This Row],[Total Budget]]*$B$5*$C$8</f>
        <v>4034213.7480000006</v>
      </c>
      <c r="F24" s="15">
        <f>Table510[[#This Row],[Total Budget]]*$B$5*$C$9</f>
        <v>2471002.5240000002</v>
      </c>
    </row>
    <row r="25" spans="1:8">
      <c r="A25" t="s">
        <v>88</v>
      </c>
      <c r="B25" s="24">
        <v>5426440</v>
      </c>
      <c r="C25" s="9">
        <f>Table510[[#This Row],[Total Budget]]*$C$8</f>
        <v>3365210</v>
      </c>
      <c r="D25" s="15">
        <f>Table510[[#This Row],[Total Budget]]*$C$9</f>
        <v>2061229.9999999998</v>
      </c>
      <c r="E25" s="9" t="s">
        <v>29</v>
      </c>
      <c r="F25" s="9" t="s">
        <v>29</v>
      </c>
    </row>
    <row r="26" spans="1:8">
      <c r="A26" t="s">
        <v>89</v>
      </c>
      <c r="B26" s="24">
        <v>5426440</v>
      </c>
      <c r="C26" s="9">
        <f>Table510[[#This Row],[Total Budget]]*$B$4*$C$8</f>
        <v>2355647</v>
      </c>
      <c r="D26" s="15">
        <f>Table510[[#This Row],[Total Budget]]*$B$4*$C$9</f>
        <v>1442860.9999999998</v>
      </c>
      <c r="E26" s="15">
        <f>Table510[[#This Row],[Total Budget]]*$B$5*$C$8</f>
        <v>1009563</v>
      </c>
      <c r="F26" s="15">
        <f>Table510[[#This Row],[Total Budget]]*$B$5*$C$9</f>
        <v>618369</v>
      </c>
    </row>
    <row r="27" spans="1:8">
      <c r="A27" t="s">
        <v>27</v>
      </c>
      <c r="B27" s="24">
        <v>27132200</v>
      </c>
      <c r="C27" s="9" t="s">
        <v>29</v>
      </c>
      <c r="D27" s="9" t="s">
        <v>29</v>
      </c>
      <c r="E27" s="15">
        <f>Table510[[#This Row],[Total Budget]]*C8</f>
        <v>16826050</v>
      </c>
      <c r="F27" s="15">
        <f>Table510[[#This Row],[Total Budget]]*C9</f>
        <v>10306150</v>
      </c>
    </row>
    <row r="28" spans="1:8">
      <c r="A28" t="s">
        <v>32</v>
      </c>
      <c r="B28" s="24">
        <v>16279320</v>
      </c>
      <c r="C28" s="9" t="s">
        <v>29</v>
      </c>
      <c r="D28" s="9" t="s">
        <v>29</v>
      </c>
      <c r="E28" s="15">
        <f>Table510[[#This Row],[Total Budget]]*C8</f>
        <v>10095630</v>
      </c>
      <c r="F28" s="15">
        <f>Table510[[#This Row],[Total Budget]]*C9</f>
        <v>6183690</v>
      </c>
    </row>
  </sheetData>
  <pageMargins left="0.7" right="0.7" top="0.75" bottom="0.75" header="0.3" footer="0.3"/>
  <tableParts count="4">
    <tablePart r:id="rId1"/>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f47f6a5-b100-4fe2-ac25-6b9fafa4769a">
      <Terms xmlns="http://schemas.microsoft.com/office/infopath/2007/PartnerControls"/>
    </lcf76f155ced4ddcb4097134ff3c332f>
    <TaxCatchAll xmlns="eaf62ad6-ac3c-41de-af44-263f2773ff2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9EE3882A8D5004695605DFC4A06F8D0" ma:contentTypeVersion="12" ma:contentTypeDescription="Create a new document." ma:contentTypeScope="" ma:versionID="bdf9f891abd8af557ceba87cf1e9b9a7">
  <xsd:schema xmlns:xsd="http://www.w3.org/2001/XMLSchema" xmlns:xs="http://www.w3.org/2001/XMLSchema" xmlns:p="http://schemas.microsoft.com/office/2006/metadata/properties" xmlns:ns2="4f47f6a5-b100-4fe2-ac25-6b9fafa4769a" xmlns:ns3="eaf62ad6-ac3c-41de-af44-263f2773ff20" targetNamespace="http://schemas.microsoft.com/office/2006/metadata/properties" ma:root="true" ma:fieldsID="f8636e2d5242fdc8f31c836933dac0dd" ns2:_="" ns3:_="">
    <xsd:import namespace="4f47f6a5-b100-4fe2-ac25-6b9fafa4769a"/>
    <xsd:import namespace="eaf62ad6-ac3c-41de-af44-263f2773ff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47f6a5-b100-4fe2-ac25-6b9fafa476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af62ad6-ac3c-41de-af44-263f2773ff2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602a0ed-0784-4f0f-827b-bcfc63235683}" ma:internalName="TaxCatchAll" ma:showField="CatchAllData" ma:web="eaf62ad6-ac3c-41de-af44-263f2773ff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FD3F92E-2456-47BB-B394-ED6B33819D9D}"/>
</file>

<file path=customXml/itemProps2.xml><?xml version="1.0" encoding="utf-8"?>
<ds:datastoreItem xmlns:ds="http://schemas.openxmlformats.org/officeDocument/2006/customXml" ds:itemID="{B7C1F7F3-B52C-4BAF-9ECE-3EBF0CE90655}"/>
</file>

<file path=customXml/itemProps3.xml><?xml version="1.0" encoding="utf-8"?>
<ds:datastoreItem xmlns:ds="http://schemas.openxmlformats.org/officeDocument/2006/customXml" ds:itemID="{6B792BA3-8564-4110-BDE9-5A26310DB918}"/>
</file>

<file path=docProps/app.xml><?xml version="1.0" encoding="utf-8"?>
<Properties xmlns="http://schemas.openxmlformats.org/officeDocument/2006/extended-properties" xmlns:vt="http://schemas.openxmlformats.org/officeDocument/2006/docPropsVTypes">
  <Application>Microsoft Excel Online</Application>
  <Manager/>
  <Company>Housing and Urban Development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CDBG-DR Program Grantee Projections of Expenditures and Outcomes Template</dc:title>
  <dc:subject/>
  <dc:creator>HUD</dc:creator>
  <cp:keywords/>
  <dc:description/>
  <cp:lastModifiedBy>Holmes, Jennifer</cp:lastModifiedBy>
  <cp:revision/>
  <dcterms:created xsi:type="dcterms:W3CDTF">2012-04-19T15:15:44Z</dcterms:created>
  <dcterms:modified xsi:type="dcterms:W3CDTF">2026-07-06T17:33:07Z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0x01010049EE3882A8D5004695605DFC4A06F8D0</vt:lpwstr>
  </property>
  <property fmtid="{D5CDD505-2E9C-101B-9397-08002B2CF9AE}" pid="4" name="_dlc_DocIdItemGuid">
    <vt:lpwstr>162c5a86-66ab-4621-bc07-f6ebb66994bd</vt:lpwstr>
  </property>
  <property fmtid="{D5CDD505-2E9C-101B-9397-08002B2CF9AE}" pid="5" name="_dlc_DocId">
    <vt:lpwstr>HUDHUDDRT-5-4157</vt:lpwstr>
  </property>
  <property fmtid="{D5CDD505-2E9C-101B-9397-08002B2CF9AE}" pid="6" name="_dlc_DocIdUrl">
    <vt:lpwstr>http://hudsharepoint.hud.gov/sites/HUD_DRT/_layouts/DocIdRedir.aspx?ID=HUDHUDDRT-5-4157, HUDHUDDRT-5-4157</vt:lpwstr>
  </property>
  <property fmtid="{D5CDD505-2E9C-101B-9397-08002B2CF9AE}" pid="7" name="MediaServiceImageTags">
    <vt:lpwstr/>
  </property>
  <property fmtid="{D5CDD505-2E9C-101B-9397-08002B2CF9AE}" pid="8" name="Order">
    <vt:r8>368900</vt:r8>
  </property>
  <property fmtid="{D5CDD505-2E9C-101B-9397-08002B2CF9AE}" pid="9" name="xd_Signature">
    <vt:bool>false</vt:bool>
  </property>
  <property fmtid="{D5CDD505-2E9C-101B-9397-08002B2CF9AE}" pid="10" name="xd_ProgID">
    <vt:lpwstr/>
  </property>
  <property fmtid="{D5CDD505-2E9C-101B-9397-08002B2CF9AE}" pid="11" name="_SourceUrl">
    <vt:lpwstr/>
  </property>
  <property fmtid="{D5CDD505-2E9C-101B-9397-08002B2CF9AE}" pid="12" name="_SharedFileIndex">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ies>
</file>