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95" documentId="13_ncr:1_{E72C74FA-F026-457F-8E9C-50BA622B9AE9}" xr6:coauthVersionLast="47" xr6:coauthVersionMax="47" xr10:uidLastSave="{E620C9F6-A22D-4BA1-83E6-A53DF920DA97}"/>
  <bookViews>
    <workbookView xWindow="-28920" yWindow="-120" windowWidth="29040" windowHeight="15225" firstSheet="1" activeTab="1"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4" i="5" l="1"/>
  <c r="X84" i="5"/>
  <c r="W84" i="5"/>
  <c r="V84" i="5"/>
  <c r="U84" i="5"/>
  <c r="O84" i="5"/>
  <c r="P84" i="5"/>
  <c r="Q84" i="5"/>
  <c r="R84" i="5"/>
  <c r="S84" i="5"/>
  <c r="T84" i="5"/>
  <c r="Y29" i="5"/>
  <c r="M29" i="5" l="1"/>
  <c r="H84" i="5" l="1"/>
  <c r="G84" i="5"/>
  <c r="G83" i="5" l="1"/>
  <c r="F83" i="5"/>
  <c r="P30" i="6" l="1"/>
  <c r="Q30" i="6"/>
  <c r="R30" i="6"/>
  <c r="O30" i="6"/>
  <c r="D82" i="5" l="1"/>
  <c r="E82" i="5"/>
  <c r="F82" i="5"/>
  <c r="G82" i="5"/>
  <c r="H82" i="5"/>
  <c r="I82" i="5"/>
  <c r="J82" i="5"/>
  <c r="K82" i="5"/>
  <c r="L82" i="5"/>
  <c r="C82" i="5"/>
  <c r="D54" i="5"/>
  <c r="C54"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31" i="5"/>
  <c r="Y56" i="5"/>
  <c r="E3" i="5"/>
  <c r="D3" i="5"/>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V5" i="6"/>
  <c r="W5" i="6"/>
  <c r="X5" i="6"/>
  <c r="Y5" i="6"/>
  <c r="C5" i="6"/>
  <c r="C3" i="6"/>
  <c r="D31" i="5"/>
  <c r="D83" i="5" s="1"/>
  <c r="E31" i="5"/>
  <c r="E83" i="5" s="1"/>
  <c r="H31" i="5"/>
  <c r="I31" i="5"/>
  <c r="J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C84" i="5"/>
  <c r="C31" i="5"/>
  <c r="C83" i="5" s="1"/>
  <c r="H5" i="5"/>
  <c r="I5" i="5"/>
  <c r="J5" i="5"/>
  <c r="K5" i="5"/>
  <c r="L5" i="5"/>
  <c r="M5" i="5"/>
  <c r="N5" i="5"/>
  <c r="O5" i="5"/>
  <c r="P5" i="5"/>
  <c r="Q5" i="5"/>
  <c r="R5" i="5"/>
  <c r="S5" i="5"/>
  <c r="T5" i="5"/>
  <c r="U5" i="5"/>
  <c r="V5" i="5"/>
  <c r="W5" i="5"/>
  <c r="X5" i="5"/>
  <c r="C3" i="5"/>
  <c r="B5" i="6"/>
  <c r="B82" i="5"/>
  <c r="D3" i="6"/>
  <c r="B3" i="6"/>
  <c r="B5" i="5"/>
  <c r="B56" i="5"/>
  <c r="B3" i="5"/>
  <c r="B31" i="6"/>
  <c r="B83" i="5"/>
  <c r="L54" i="5"/>
  <c r="K54" i="5"/>
  <c r="J54" i="5"/>
  <c r="I54" i="5"/>
  <c r="H54" i="5"/>
  <c r="G54" i="5"/>
  <c r="F54" i="5"/>
  <c r="E54" i="5"/>
  <c r="B54" i="5"/>
  <c r="B31" i="5"/>
  <c r="X29" i="5"/>
  <c r="W29" i="5"/>
  <c r="V29" i="5"/>
  <c r="U29" i="5"/>
  <c r="T29" i="5"/>
  <c r="S29" i="5"/>
  <c r="R29" i="5"/>
  <c r="Q29" i="5"/>
  <c r="P29" i="5"/>
  <c r="O29" i="5"/>
  <c r="N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K83" i="5"/>
  <c r="V83" i="5"/>
  <c r="M83" i="5"/>
  <c r="J83" i="5"/>
  <c r="F14" i="7"/>
  <c r="S83" i="5"/>
  <c r="N83" i="5"/>
  <c r="F81" i="5"/>
  <c r="E81" i="5"/>
  <c r="J81" i="5"/>
  <c r="I83" i="5"/>
  <c r="H83" i="5"/>
  <c r="T83" i="5"/>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G81" i="5"/>
  <c r="F25" i="7"/>
  <c r="F22" i="7"/>
  <c r="U83" i="5"/>
  <c r="O83" i="5"/>
  <c r="W83" i="5"/>
  <c r="D81" i="5"/>
  <c r="X83" i="5"/>
  <c r="L83" i="5"/>
  <c r="R83" i="5"/>
  <c r="Y83" i="5"/>
  <c r="B81" i="5"/>
  <c r="I81" i="5"/>
  <c r="K81" i="5"/>
  <c r="Q83" i="5"/>
  <c r="P83"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O82" i="5"/>
  <c r="Y82" i="5"/>
  <c r="V82" i="5"/>
  <c r="X82" i="5"/>
  <c r="W82" i="5"/>
  <c r="U82" i="5"/>
  <c r="Q82" i="5"/>
  <c r="N82" i="5"/>
  <c r="S82" i="5"/>
  <c r="P82" i="5"/>
  <c r="T82" i="5"/>
  <c r="R82" i="5"/>
  <c r="N54" i="5"/>
  <c r="X54" i="5"/>
  <c r="T54" i="5"/>
  <c r="Q54" i="5"/>
  <c r="V54" i="5"/>
  <c r="P54" i="5"/>
  <c r="U54" i="5"/>
  <c r="Y54" i="5"/>
  <c r="R54" i="5"/>
  <c r="S54" i="5"/>
  <c r="W54" i="5"/>
  <c r="O54" i="5"/>
  <c r="M54" i="5"/>
  <c r="M82" i="5"/>
  <c r="Y81" i="5" l="1"/>
  <c r="W81" i="5"/>
  <c r="X81" i="5"/>
  <c r="O81" i="5"/>
  <c r="S81" i="5"/>
  <c r="P81" i="5"/>
  <c r="M81" i="5"/>
  <c r="V81" i="5"/>
  <c r="Q81" i="5"/>
  <c r="U81" i="5"/>
  <c r="R81" i="5"/>
  <c r="T81" i="5"/>
  <c r="N81" i="5"/>
</calcChain>
</file>

<file path=xl/sharedStrings.xml><?xml version="1.0" encoding="utf-8"?>
<sst xmlns="http://schemas.openxmlformats.org/spreadsheetml/2006/main" count="329" uniqueCount="109">
  <si>
    <r>
      <rPr>
        <b/>
        <sz val="11"/>
        <color rgb="FF000000"/>
        <rFont val="Calibri"/>
        <family val="2"/>
      </rPr>
      <t xml:space="preserve">State of North Carolina 
Community Development Block Grant – Disaster Recovery (CDBG-DR) Program for Hurricane Florence
Projections of Expenditures and Outcomes - as of Quarter Ending September 30, 2024
</t>
    </r>
    <r>
      <rPr>
        <sz val="11"/>
        <color rgb="FF000000"/>
        <rFont val="Calibri"/>
        <family val="2"/>
        <scheme val="minor"/>
      </rPr>
      <t xml:space="preserve">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</si>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</sst>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 numFmtId="167" formatCode="&quot;$&quot;#,##0.000"/>
  </numFmts>
  <fonts count="10">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
      <sz val="11"/>
      <color rgb="FF000000"/>
      <name val="Calibri"/>
      <scheme val="minor"/>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rgb="FFA6A6A6"/>
        <bgColor rgb="FF000000"/>
      </patternFill>
    </fill>
  </fills>
  <borders count="12">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164" fontId="0" fillId="5" borderId="0" xfId="0" applyNumberFormat="1" applyFill="1"/>
    <xf numFmtId="165" fontId="0" fillId="5" borderId="0" xfId="0" applyNumberFormat="1" applyFill="1"/>
    <xf numFmtId="164" fontId="3" fillId="5" borderId="0" xfId="0" applyNumberFormat="1" applyFon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3" xfId="0" applyFont="1" applyFill="1" applyBorder="1" applyAlignment="1">
      <alignment horizontal="right"/>
    </xf>
    <xf numFmtId="0" fontId="4"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5" fillId="0" borderId="11" xfId="0" applyFont="1" applyBorder="1" applyAlignment="1">
      <alignment wrapText="1"/>
    </xf>
    <xf numFmtId="44" fontId="0" fillId="5" borderId="0" xfId="1" applyFont="1" applyFill="1" applyBorder="1" applyAlignment="1">
      <alignment horizontal="right"/>
    </xf>
    <xf numFmtId="167" fontId="0" fillId="0" borderId="0" xfId="0" applyNumberFormat="1"/>
    <xf numFmtId="4" fontId="0" fillId="5" borderId="0" xfId="0" applyNumberFormat="1" applyFill="1"/>
    <xf numFmtId="0" fontId="0" fillId="0" borderId="0" xfId="0" applyAlignment="1">
      <alignment horizontal="left"/>
    </xf>
    <xf numFmtId="6" fontId="5" fillId="7" borderId="0" xfId="0" applyNumberFormat="1" applyFont="1" applyFill="1"/>
    <xf numFmtId="6" fontId="6" fillId="7" borderId="0" xfId="0" applyNumberFormat="1" applyFont="1" applyFill="1"/>
    <xf numFmtId="0" fontId="5" fillId="0" borderId="5" xfId="0" applyFont="1" applyBorder="1" applyAlignment="1">
      <alignment vertical="top" wrapText="1"/>
    </xf>
    <xf numFmtId="0" fontId="0" fillId="0" borderId="6" xfId="0" applyBorder="1" applyAlignment="1">
      <alignment vertical="top"/>
    </xf>
    <xf numFmtId="0" fontId="0" fillId="0" borderId="7" xfId="0" applyBorder="1" applyAlignment="1">
      <alignment vertical="top"/>
    </xf>
    <xf numFmtId="166" fontId="9" fillId="5" borderId="0" xfId="0" applyNumberFormat="1" applyFont="1" applyFill="1" applyBorder="1" applyAlignment="1">
      <alignment horizontal="right"/>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Proj'!$B$3:$Y$3</c:f>
              <c:numCache>
                <c:formatCode>"$"#,##0</c:formatCode>
                <c:ptCount val="14"/>
                <c:pt idx="0">
                  <c:v>203220178</c:v>
                </c:pt>
                <c:pt idx="1">
                  <c:v>237813733</c:v>
                </c:pt>
                <c:pt idx="2">
                  <c:v>287019896</c:v>
                </c:pt>
                <c:pt idx="3">
                  <c:v>336226060</c:v>
                </c:pt>
                <c:pt idx="4">
                  <c:v>366986192</c:v>
                </c:pt>
                <c:pt idx="5">
                  <c:v>396885984</c:v>
                </c:pt>
                <c:pt idx="6">
                  <c:v>426646116</c:v>
                </c:pt>
                <c:pt idx="7">
                  <c:v>456406248</c:v>
                </c:pt>
                <c:pt idx="8">
                  <c:v>518016100.42000002</c:v>
                </c:pt>
                <c:pt idx="9">
                  <c:v>558134757.42000008</c:v>
                </c:pt>
                <c:pt idx="10">
                  <c:v>608330569.42000008</c:v>
                </c:pt>
                <c:pt idx="11">
                  <c:v>678656911.42000008</c:v>
                </c:pt>
                <c:pt idx="12">
                  <c:v>748983253.42000008</c:v>
                </c:pt>
                <c:pt idx="13">
                  <c:v>819309595.42000008</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Proj'!$B$5:$Y$5</c:f>
              <c:numCache>
                <c:formatCode>"$"#,##0</c:formatCode>
                <c:ptCount val="14"/>
                <c:pt idx="0">
                  <c:v>84420288.300000012</c:v>
                </c:pt>
                <c:pt idx="1">
                  <c:v>100936743.25000001</c:v>
                </c:pt>
                <c:pt idx="2">
                  <c:v>125438988.36000001</c:v>
                </c:pt>
                <c:pt idx="3">
                  <c:v>165215608.73000002</c:v>
                </c:pt>
                <c:pt idx="4">
                  <c:v>224875167.46000001</c:v>
                </c:pt>
                <c:pt idx="5">
                  <c:v>302145075.46000004</c:v>
                </c:pt>
                <c:pt idx="6">
                  <c:v>390369649.46000004</c:v>
                </c:pt>
                <c:pt idx="7">
                  <c:v>477070759.77000004</c:v>
                </c:pt>
                <c:pt idx="8">
                  <c:v>502875911.79000002</c:v>
                </c:pt>
                <c:pt idx="9">
                  <c:v>468277796.33000004</c:v>
                </c:pt>
                <c:pt idx="10">
                  <c:v>490811047.84000003</c:v>
                </c:pt>
                <c:pt idx="11">
                  <c:v>495157946.64000005</c:v>
                </c:pt>
                <c:pt idx="12">
                  <c:v>500673391.97000003</c:v>
                </c:pt>
                <c:pt idx="13">
                  <c:v>500673391.97000003</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Proj'!$B$29:$Y$29</c:f>
              <c:numCache>
                <c:formatCode>"$"#,##0</c:formatCode>
                <c:ptCount val="14"/>
                <c:pt idx="0">
                  <c:v>0</c:v>
                </c:pt>
                <c:pt idx="1">
                  <c:v>0</c:v>
                </c:pt>
                <c:pt idx="2">
                  <c:v>0</c:v>
                </c:pt>
                <c:pt idx="3">
                  <c:v>0</c:v>
                </c:pt>
                <c:pt idx="4">
                  <c:v>0</c:v>
                </c:pt>
                <c:pt idx="5">
                  <c:v>0</c:v>
                </c:pt>
                <c:pt idx="6">
                  <c:v>0</c:v>
                </c:pt>
                <c:pt idx="7">
                  <c:v>0</c:v>
                </c:pt>
                <c:pt idx="8">
                  <c:v>425000</c:v>
                </c:pt>
                <c:pt idx="9">
                  <c:v>425000</c:v>
                </c:pt>
                <c:pt idx="10">
                  <c:v>425000</c:v>
                </c:pt>
                <c:pt idx="11">
                  <c:v>425000</c:v>
                </c:pt>
                <c:pt idx="12">
                  <c:v>425000</c:v>
                </c:pt>
                <c:pt idx="13">
                  <c:v>425000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Proj'!$B$31:$Y$31</c:f>
              <c:numCache>
                <c:formatCode>"$"#,##0</c:formatCode>
                <c:ptCount val="14"/>
                <c:pt idx="0">
                  <c:v>0</c:v>
                </c:pt>
                <c:pt idx="1">
                  <c:v>0</c:v>
                </c:pt>
                <c:pt idx="2">
                  <c:v>0</c:v>
                </c:pt>
                <c:pt idx="3">
                  <c:v>188876.09</c:v>
                </c:pt>
                <c:pt idx="4">
                  <c:v>622600.09</c:v>
                </c:pt>
                <c:pt idx="5">
                  <c:v>695767.09</c:v>
                </c:pt>
                <c:pt idx="6">
                  <c:v>1700173.0899999999</c:v>
                </c:pt>
                <c:pt idx="7">
                  <c:v>1700173.0899999999</c:v>
                </c:pt>
                <c:pt idx="8">
                  <c:v>1700173.0899999999</c:v>
                </c:pt>
                <c:pt idx="9">
                  <c:v>1700173.0899999999</c:v>
                </c:pt>
                <c:pt idx="10">
                  <c:v>188875.70999999996</c:v>
                </c:pt>
                <c:pt idx="11">
                  <c:v>188875.70999999996</c:v>
                </c:pt>
                <c:pt idx="12">
                  <c:v>188875.70999999996</c:v>
                </c:pt>
                <c:pt idx="13">
                  <c:v>188875.70999999996</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Proj'!$B$54:$Y$54</c:f>
              <c:numCache>
                <c:formatCode>"$"#,##0</c:formatCode>
                <c:ptCount val="14"/>
                <c:pt idx="0">
                  <c:v>13319446</c:v>
                </c:pt>
                <c:pt idx="1">
                  <c:v>14590675</c:v>
                </c:pt>
                <c:pt idx="2">
                  <c:v>15861904</c:v>
                </c:pt>
                <c:pt idx="3">
                  <c:v>17133133</c:v>
                </c:pt>
                <c:pt idx="4">
                  <c:v>18404362</c:v>
                </c:pt>
                <c:pt idx="5">
                  <c:v>19675591</c:v>
                </c:pt>
                <c:pt idx="6">
                  <c:v>21446820</c:v>
                </c:pt>
                <c:pt idx="7">
                  <c:v>23218049</c:v>
                </c:pt>
                <c:pt idx="8">
                  <c:v>25498406</c:v>
                </c:pt>
                <c:pt idx="9">
                  <c:v>26956415</c:v>
                </c:pt>
                <c:pt idx="10">
                  <c:v>28427644</c:v>
                </c:pt>
                <c:pt idx="11">
                  <c:v>29798873</c:v>
                </c:pt>
                <c:pt idx="12">
                  <c:v>31070102</c:v>
                </c:pt>
                <c:pt idx="13">
                  <c:v>32341328</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Proj'!$B$56:$Y$56</c:f>
              <c:numCache>
                <c:formatCode>"$"#,##0</c:formatCode>
                <c:ptCount val="14"/>
                <c:pt idx="0">
                  <c:v>12595369.76</c:v>
                </c:pt>
                <c:pt idx="1">
                  <c:v>14511875.060000001</c:v>
                </c:pt>
                <c:pt idx="2">
                  <c:v>18583300.390000001</c:v>
                </c:pt>
                <c:pt idx="3">
                  <c:v>20340741.629999999</c:v>
                </c:pt>
                <c:pt idx="4">
                  <c:v>23153615.629999999</c:v>
                </c:pt>
                <c:pt idx="5">
                  <c:v>25788226.629999999</c:v>
                </c:pt>
                <c:pt idx="6">
                  <c:v>22056244.629999999</c:v>
                </c:pt>
                <c:pt idx="7">
                  <c:v>28082860.509999998</c:v>
                </c:pt>
                <c:pt idx="8">
                  <c:v>27187054.629999999</c:v>
                </c:pt>
                <c:pt idx="9">
                  <c:v>27466527.93</c:v>
                </c:pt>
                <c:pt idx="10">
                  <c:v>27709500.66</c:v>
                </c:pt>
                <c:pt idx="11">
                  <c:v>29293702.780000001</c:v>
                </c:pt>
                <c:pt idx="12">
                  <c:v>29380367.66</c:v>
                </c:pt>
                <c:pt idx="13">
                  <c:v>29380367.66</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Proj'!$B$81:$Y$81</c:f>
              <c:numCache>
                <c:formatCode>"$"#,##0</c:formatCode>
                <c:ptCount val="14"/>
                <c:pt idx="0">
                  <c:v>216539624</c:v>
                </c:pt>
                <c:pt idx="1">
                  <c:v>252404408</c:v>
                </c:pt>
                <c:pt idx="2">
                  <c:v>302881800</c:v>
                </c:pt>
                <c:pt idx="3">
                  <c:v>353359193</c:v>
                </c:pt>
                <c:pt idx="4">
                  <c:v>385390554</c:v>
                </c:pt>
                <c:pt idx="5">
                  <c:v>416561575</c:v>
                </c:pt>
                <c:pt idx="6">
                  <c:v>448092936</c:v>
                </c:pt>
                <c:pt idx="7">
                  <c:v>479624297</c:v>
                </c:pt>
                <c:pt idx="8">
                  <c:v>543939506.41999996</c:v>
                </c:pt>
                <c:pt idx="9">
                  <c:v>585516172.41999996</c:v>
                </c:pt>
                <c:pt idx="10">
                  <c:v>637183213.41999996</c:v>
                </c:pt>
                <c:pt idx="11">
                  <c:v>708880784.41999996</c:v>
                </c:pt>
                <c:pt idx="12">
                  <c:v>780478355.41999996</c:v>
                </c:pt>
                <c:pt idx="13">
                  <c:v>852075923.41999996</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Proj'!$B$83:$Y$83</c:f>
              <c:numCache>
                <c:formatCode>"$"#,##0</c:formatCode>
                <c:ptCount val="14"/>
                <c:pt idx="0">
                  <c:v>97038031.570000008</c:v>
                </c:pt>
                <c:pt idx="1">
                  <c:v>115470991.82000001</c:v>
                </c:pt>
                <c:pt idx="2">
                  <c:v>144044662.25999999</c:v>
                </c:pt>
                <c:pt idx="3">
                  <c:v>185767599.95999998</c:v>
                </c:pt>
                <c:pt idx="4">
                  <c:v>248673756.68999997</c:v>
                </c:pt>
                <c:pt idx="5">
                  <c:v>328651442.68999994</c:v>
                </c:pt>
                <c:pt idx="6">
                  <c:v>414148440.68999994</c:v>
                </c:pt>
                <c:pt idx="7">
                  <c:v>506876166.87999994</c:v>
                </c:pt>
                <c:pt idx="8">
                  <c:v>531785513.01999992</c:v>
                </c:pt>
                <c:pt idx="9">
                  <c:v>497466870.8599999</c:v>
                </c:pt>
                <c:pt idx="10">
                  <c:v>518731797.71999991</c:v>
                </c:pt>
                <c:pt idx="11">
                  <c:v>524662898.63999993</c:v>
                </c:pt>
                <c:pt idx="12">
                  <c:v>530265008.8499999</c:v>
                </c:pt>
                <c:pt idx="13">
                  <c:v>530265008.8499999</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Proj'!$B$3:$Y$3</c:f>
              <c:numCache>
                <c:formatCode>General</c:formatCode>
                <c:ptCount val="14"/>
                <c:pt idx="0">
                  <c:v>48</c:v>
                </c:pt>
                <c:pt idx="1">
                  <c:v>72</c:v>
                </c:pt>
                <c:pt idx="2">
                  <c:v>96</c:v>
                </c:pt>
                <c:pt idx="3">
                  <c:v>120</c:v>
                </c:pt>
                <c:pt idx="4">
                  <c:v>144</c:v>
                </c:pt>
                <c:pt idx="5">
                  <c:v>168</c:v>
                </c:pt>
                <c:pt idx="6">
                  <c:v>168</c:v>
                </c:pt>
                <c:pt idx="7">
                  <c:v>168</c:v>
                </c:pt>
                <c:pt idx="8">
                  <c:v>168</c:v>
                </c:pt>
                <c:pt idx="9">
                  <c:v>168</c:v>
                </c:pt>
                <c:pt idx="10">
                  <c:v>168</c:v>
                </c:pt>
                <c:pt idx="11">
                  <c:v>168</c:v>
                </c:pt>
                <c:pt idx="12">
                  <c:v>168</c:v>
                </c:pt>
                <c:pt idx="13">
                  <c:v>168</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Proj'!$B$5:$Y$5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Proj'!$B$29:$Y$29</c:f>
              <c:numCache>
                <c:formatCode>#,##0</c:formatCode>
                <c:ptCount val="14"/>
                <c:pt idx="0">
                  <c:v>2660</c:v>
                </c:pt>
                <c:pt idx="1">
                  <c:v>2980</c:v>
                </c:pt>
                <c:pt idx="2">
                  <c:v>3250</c:v>
                </c:pt>
                <c:pt idx="3">
                  <c:v>3510</c:v>
                </c:pt>
                <c:pt idx="4">
                  <c:v>3770</c:v>
                </c:pt>
                <c:pt idx="5">
                  <c:v>4030</c:v>
                </c:pt>
                <c:pt idx="6">
                  <c:v>4290</c:v>
                </c:pt>
                <c:pt idx="7">
                  <c:v>4390</c:v>
                </c:pt>
                <c:pt idx="8">
                  <c:v>4690</c:v>
                </c:pt>
                <c:pt idx="9">
                  <c:v>4735</c:v>
                </c:pt>
                <c:pt idx="10">
                  <c:v>4795</c:v>
                </c:pt>
                <c:pt idx="11">
                  <c:v>5095</c:v>
                </c:pt>
                <c:pt idx="12">
                  <c:v>5430</c:v>
                </c:pt>
                <c:pt idx="13">
                  <c:v>5765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Proj'!$B$31:$Y$31</c:f>
              <c:numCache>
                <c:formatCode>General</c:formatCode>
                <c:ptCount val="14"/>
                <c:pt idx="0">
                  <c:v>107</c:v>
                </c:pt>
                <c:pt idx="1">
                  <c:v>225</c:v>
                </c:pt>
                <c:pt idx="2">
                  <c:v>327</c:v>
                </c:pt>
                <c:pt idx="3">
                  <c:v>327</c:v>
                </c:pt>
                <c:pt idx="4">
                  <c:v>616</c:v>
                </c:pt>
                <c:pt idx="5">
                  <c:v>862</c:v>
                </c:pt>
                <c:pt idx="6">
                  <c:v>1090</c:v>
                </c:pt>
                <c:pt idx="7">
                  <c:v>1370</c:v>
                </c:pt>
                <c:pt idx="8">
                  <c:v>1572</c:v>
                </c:pt>
                <c:pt idx="9">
                  <c:v>1682</c:v>
                </c:pt>
                <c:pt idx="10">
                  <c:v>1682</c:v>
                </c:pt>
                <c:pt idx="11">
                  <c:v>1682</c:v>
                </c:pt>
                <c:pt idx="12">
                  <c:v>1682</c:v>
                </c:pt>
                <c:pt idx="13">
                  <c:v>1682</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16</xdr:col>
      <xdr:colOff>580030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16</xdr:col>
      <xdr:colOff>382137</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16</xdr:col>
      <xdr:colOff>204716</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16</xdr:col>
      <xdr:colOff>928048</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7</xdr:row>
      <xdr:rowOff>66675</xdr:rowOff>
    </xdr:from>
    <xdr:to>
      <xdr:col>16</xdr:col>
      <xdr:colOff>971550</xdr:colOff>
      <xdr:row>25</xdr:row>
      <xdr:rowOff>9525</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33</xdr:row>
      <xdr:rowOff>19050</xdr:rowOff>
    </xdr:from>
    <xdr:to>
      <xdr:col>16</xdr:col>
      <xdr:colOff>971550</xdr:colOff>
      <xdr:row>50</xdr:row>
      <xdr:rowOff>161925</xdr:rowOff>
    </xdr:to>
    <xdr:graphicFrame macro="">
      <xdr:nvGraphicFramePr>
        <xdr:cNvPr id="2117" name="Chart 5">
          <a:extLst>
            <a:ext uri="{FF2B5EF4-FFF2-40B4-BE49-F238E27FC236}">
              <a16:creationId xmlns:a16="http://schemas.microsoft.com/office/drawing/2014/main" id="{00000000-0008-0000-0100-000045080000}"/>
            </a:ext>
            <a:ext uri="{147F2762-F138-4A5C-976F-8EAC2B608ADB}">
              <a16:predDERef xmlns:a16="http://schemas.microsoft.com/office/drawing/2014/main" pre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Q2" sqref="Q2"/>
    </sheetView>
  </sheetViews>
  <sheetFormatPr defaultRowHeight="14.45"/>
  <sheetData>
    <row r="1" spans="2:15" ht="15" thickBot="1"/>
    <row r="2" spans="2:15" ht="313.89999999999998" customHeight="1">
      <c r="B2" s="49" t="s">
        <v>0</v>
      </c>
      <c r="C2" s="50"/>
      <c r="D2" s="50"/>
      <c r="E2" s="50"/>
      <c r="F2" s="50"/>
      <c r="G2" s="50"/>
      <c r="H2" s="50"/>
      <c r="I2" s="50"/>
      <c r="J2" s="50"/>
      <c r="K2" s="50"/>
      <c r="L2" s="50"/>
      <c r="M2" s="50"/>
      <c r="N2" s="50"/>
      <c r="O2" s="51"/>
    </row>
    <row r="3" spans="2:15">
      <c r="B3" s="34"/>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tabSelected="1" zoomScale="70" zoomScaleNormal="70" zoomScaleSheetLayoutView="100" workbookViewId="0">
      <selection activeCell="U14" sqref="U14"/>
    </sheetView>
  </sheetViews>
  <sheetFormatPr defaultRowHeight="14.45"/>
  <cols>
    <col min="1" max="1" width="33.7109375" customWidth="1"/>
    <col min="2" max="2" width="17.7109375" hidden="1" customWidth="1"/>
    <col min="3" max="3" width="16.42578125" hidden="1" customWidth="1"/>
    <col min="4" max="4" width="17.28515625" hidden="1" customWidth="1"/>
    <col min="5" max="6" width="15.7109375" hidden="1" customWidth="1"/>
    <col min="7" max="7" width="16.7109375" hidden="1" customWidth="1"/>
    <col min="8" max="8" width="15.42578125" hidden="1" customWidth="1"/>
    <col min="9" max="10" width="15.7109375" hidden="1" customWidth="1"/>
    <col min="11" max="11" width="16.7109375" hidden="1" customWidth="1"/>
    <col min="12" max="12" width="14" bestFit="1" customWidth="1"/>
    <col min="13" max="13" width="14.42578125" bestFit="1" customWidth="1"/>
    <col min="14" max="14" width="14.14062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5" s="36" customFormat="1">
      <c r="C1" s="37"/>
      <c r="D1" s="37"/>
      <c r="E1" s="37"/>
      <c r="F1" s="37"/>
      <c r="G1" s="37"/>
      <c r="H1" s="37"/>
      <c r="I1" s="41"/>
      <c r="J1" s="40"/>
      <c r="K1" s="40"/>
    </row>
    <row r="2" spans="1:25">
      <c r="A2" s="3"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row>
    <row r="3" spans="1:25">
      <c r="A3" t="s">
        <v>26</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287019896</v>
      </c>
      <c r="O3" s="2">
        <f>SUM($B4:O4)</f>
        <v>336226060</v>
      </c>
      <c r="P3" s="2">
        <f>SUM($B4:P4)</f>
        <v>366986192</v>
      </c>
      <c r="Q3" s="2">
        <f>SUM($B4:Q4)</f>
        <v>396885984</v>
      </c>
      <c r="R3" s="2">
        <f>SUM($B4:R4)</f>
        <v>426646116</v>
      </c>
      <c r="S3" s="2">
        <f>SUM($B4:S4)</f>
        <v>456406248</v>
      </c>
      <c r="T3" s="2">
        <f>SUM($B4:T4)</f>
        <v>518016100.42000002</v>
      </c>
      <c r="U3" s="2">
        <f>SUM($B4:U4)</f>
        <v>558134757.42000008</v>
      </c>
      <c r="V3" s="2">
        <f>SUM($B4:V4)</f>
        <v>608330569.42000008</v>
      </c>
      <c r="W3" s="2">
        <f>SUM($B4:W4)</f>
        <v>678656911.42000008</v>
      </c>
      <c r="X3" s="2">
        <f>SUM($B4:X4)</f>
        <v>748983253.42000008</v>
      </c>
      <c r="Y3" s="2">
        <f>SUM($B4:Y4)</f>
        <v>819309595.42000008</v>
      </c>
    </row>
    <row r="4" spans="1:25">
      <c r="A4" t="s">
        <v>27</v>
      </c>
      <c r="B4" s="12">
        <v>0</v>
      </c>
      <c r="C4" s="10">
        <v>1813966</v>
      </c>
      <c r="D4" s="10">
        <v>3883796</v>
      </c>
      <c r="E4" s="10">
        <v>6149965.333333333</v>
      </c>
      <c r="F4" s="10">
        <v>6149965.333333333</v>
      </c>
      <c r="G4" s="10">
        <v>12254710.333333334</v>
      </c>
      <c r="H4" s="10">
        <v>34593555</v>
      </c>
      <c r="I4" s="10">
        <v>34593555</v>
      </c>
      <c r="J4" s="10">
        <v>34593555</v>
      </c>
      <c r="K4" s="10">
        <v>34593555</v>
      </c>
      <c r="L4" s="10">
        <v>34593555</v>
      </c>
      <c r="M4" s="10">
        <v>34593555</v>
      </c>
      <c r="N4" s="10">
        <v>49206163</v>
      </c>
      <c r="O4" s="10">
        <v>49206164</v>
      </c>
      <c r="P4" s="10">
        <v>30760132</v>
      </c>
      <c r="Q4" s="10">
        <v>29899792</v>
      </c>
      <c r="R4" s="10">
        <v>29760132</v>
      </c>
      <c r="S4" s="10">
        <v>29760132</v>
      </c>
      <c r="T4" s="10">
        <v>61609852.420000002</v>
      </c>
      <c r="U4" s="10">
        <v>40118657</v>
      </c>
      <c r="V4" s="10">
        <v>50195812</v>
      </c>
      <c r="W4" s="10">
        <v>70326342</v>
      </c>
      <c r="X4" s="10">
        <v>70326342</v>
      </c>
      <c r="Y4" s="10">
        <v>70326342</v>
      </c>
    </row>
    <row r="5" spans="1:25">
      <c r="A5" t="s">
        <v>28</v>
      </c>
      <c r="B5" s="2">
        <f>SUM($B6:B6)</f>
        <v>0</v>
      </c>
      <c r="C5" s="14"/>
      <c r="D5" s="14"/>
      <c r="E5" s="14">
        <v>1384231.37</v>
      </c>
      <c r="F5" s="14">
        <v>3410549.2</v>
      </c>
      <c r="G5" s="14">
        <v>13796212.220000001</v>
      </c>
      <c r="H5" s="14">
        <f>SUM($B6:H6)</f>
        <v>33081730.560000002</v>
      </c>
      <c r="I5" s="14">
        <f>SUM($B6:I6)</f>
        <v>39075931.480000004</v>
      </c>
      <c r="J5" s="14">
        <f>SUM($B6:J6)</f>
        <v>59337640.480000004</v>
      </c>
      <c r="K5" s="14">
        <f>SUM($B6:K6)</f>
        <v>56216939.040000007</v>
      </c>
      <c r="L5" s="14">
        <f>SUM($B6:L6)</f>
        <v>84420288.300000012</v>
      </c>
      <c r="M5" s="14">
        <f>SUM($B6:M6)</f>
        <v>100936743.25000001</v>
      </c>
      <c r="N5" s="14">
        <f>SUM($B6:N6)</f>
        <v>125438988.36000001</v>
      </c>
      <c r="O5" s="14">
        <f>SUM($B6:O6)</f>
        <v>165215608.73000002</v>
      </c>
      <c r="P5" s="14">
        <f>SUM($B6:P6)</f>
        <v>224875167.46000001</v>
      </c>
      <c r="Q5" s="14">
        <f>SUM($B6:Q6)</f>
        <v>302145075.46000004</v>
      </c>
      <c r="R5" s="14">
        <f>SUM($B6:R6)</f>
        <v>390369649.46000004</v>
      </c>
      <c r="S5" s="14">
        <f>SUM($B6:S6)</f>
        <v>477070759.77000004</v>
      </c>
      <c r="T5" s="14">
        <f>SUM($B6:T6)</f>
        <v>502875911.79000002</v>
      </c>
      <c r="U5" s="14">
        <f>SUM($B6:U6)</f>
        <v>468277796.33000004</v>
      </c>
      <c r="V5" s="14">
        <f>SUM($B6:V6)</f>
        <v>490811047.84000003</v>
      </c>
      <c r="W5" s="14">
        <f>SUM($B6:W6)</f>
        <v>495157946.64000005</v>
      </c>
      <c r="X5" s="14">
        <f>SUM($B6:X6)</f>
        <v>500673391.97000003</v>
      </c>
      <c r="Y5" s="14">
        <f>SUM($B6:Y6)</f>
        <v>500673391.97000003</v>
      </c>
    </row>
    <row r="6" spans="1:25" ht="15">
      <c r="A6" s="46" t="s">
        <v>29</v>
      </c>
      <c r="B6" s="2">
        <v>0</v>
      </c>
      <c r="C6" s="14">
        <v>0</v>
      </c>
      <c r="D6" s="14">
        <v>0</v>
      </c>
      <c r="E6" s="35">
        <v>1356049.85</v>
      </c>
      <c r="F6" s="14">
        <v>16515751.16</v>
      </c>
      <c r="G6" s="14">
        <v>3656956.01</v>
      </c>
      <c r="H6" s="14">
        <v>11552973.539999999</v>
      </c>
      <c r="I6" s="14">
        <v>5994200.9199999999</v>
      </c>
      <c r="J6" s="14">
        <v>20261709</v>
      </c>
      <c r="K6" s="14">
        <v>-3120701.4399999999</v>
      </c>
      <c r="L6" s="14">
        <v>28203349.260000002</v>
      </c>
      <c r="M6" s="14">
        <v>16516454.949999999</v>
      </c>
      <c r="N6" s="45">
        <v>24502245.109999999</v>
      </c>
      <c r="O6" s="14">
        <v>39776620.369999997</v>
      </c>
      <c r="P6" s="14">
        <v>59659558.729999997</v>
      </c>
      <c r="Q6" s="47">
        <v>77269908</v>
      </c>
      <c r="R6" s="14">
        <v>88224574</v>
      </c>
      <c r="S6" s="14">
        <v>86701110.310000002</v>
      </c>
      <c r="T6" s="14">
        <v>25805152.02</v>
      </c>
      <c r="U6" s="52">
        <v>-34598115.460000001</v>
      </c>
      <c r="V6" s="14">
        <v>22533251.510000002</v>
      </c>
      <c r="W6" s="14">
        <v>4346898.8</v>
      </c>
      <c r="X6" s="14">
        <v>5515445.3300000001</v>
      </c>
      <c r="Y6" s="13"/>
    </row>
    <row r="8" spans="1:25">
      <c r="G8" s="29"/>
      <c r="W8" s="2"/>
    </row>
    <row r="9" spans="1:25">
      <c r="G9" s="29"/>
      <c r="W9" s="2"/>
      <c r="Y9" s="2"/>
    </row>
    <row r="10" spans="1:25">
      <c r="G10" s="29"/>
      <c r="W10" s="2"/>
    </row>
    <row r="11" spans="1:25">
      <c r="G11" s="29"/>
      <c r="H11" s="2"/>
      <c r="O11" s="2"/>
      <c r="W11" s="2"/>
      <c r="Y11" s="2"/>
    </row>
    <row r="12" spans="1:25">
      <c r="G12" s="29"/>
      <c r="O12" s="2"/>
      <c r="W12" s="2"/>
      <c r="Y12" s="33"/>
    </row>
    <row r="13" spans="1:25">
      <c r="G13" s="29"/>
      <c r="O13" s="2"/>
      <c r="W13" s="2"/>
    </row>
    <row r="14" spans="1:25">
      <c r="G14" s="29"/>
      <c r="O14" s="2"/>
      <c r="W14" s="2"/>
    </row>
    <row r="15" spans="1:25">
      <c r="G15" s="29"/>
      <c r="O15" s="38"/>
      <c r="W15" s="2"/>
    </row>
    <row r="16" spans="1:25">
      <c r="G16" s="32"/>
      <c r="W16" s="2"/>
    </row>
    <row r="17" spans="1:58">
      <c r="W17" s="2"/>
    </row>
    <row r="18" spans="1:58">
      <c r="O18" s="38"/>
      <c r="W18" s="2"/>
    </row>
    <row r="19" spans="1:58">
      <c r="O19" s="38"/>
      <c r="W19" s="2"/>
    </row>
    <row r="20" spans="1:58">
      <c r="W20" s="2"/>
    </row>
    <row r="27" spans="1:58">
      <c r="B27" s="36"/>
      <c r="C27" s="37"/>
      <c r="D27" s="37"/>
      <c r="E27" s="37"/>
      <c r="F27" s="37"/>
      <c r="G27" s="37"/>
      <c r="H27" s="37"/>
      <c r="I27" s="41"/>
      <c r="J27" s="40"/>
      <c r="K27" s="40"/>
    </row>
    <row r="28" spans="1:58">
      <c r="A28" s="3" t="s">
        <v>30</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row>
    <row r="29" spans="1:58">
      <c r="A29" t="s">
        <v>26</v>
      </c>
      <c r="B29" s="2">
        <f>SUM($B30:B30)</f>
        <v>0</v>
      </c>
      <c r="C29" s="2">
        <f>SUM($B30:C30)</f>
        <v>0</v>
      </c>
      <c r="D29" s="2">
        <f>SUM($B30:D30)</f>
        <v>0</v>
      </c>
      <c r="E29" s="2">
        <f>SUM($B30:E30)</f>
        <v>0</v>
      </c>
      <c r="F29" s="2">
        <f>SUM($B30:F30)</f>
        <v>0</v>
      </c>
      <c r="G29" s="2">
        <f>SUM($B30:G30)</f>
        <v>0</v>
      </c>
      <c r="H29" s="2">
        <f>SUM($B30:H30)</f>
        <v>0</v>
      </c>
      <c r="I29" s="2">
        <f>SUM($B30:I30)</f>
        <v>0</v>
      </c>
      <c r="J29" s="2">
        <v>0</v>
      </c>
      <c r="K29" s="2">
        <v>0</v>
      </c>
      <c r="L29" s="2">
        <v>0</v>
      </c>
      <c r="M29" s="2">
        <f>SUM($B30:M30)</f>
        <v>0</v>
      </c>
      <c r="N29" s="2">
        <f>SUM($B30:N30)</f>
        <v>0</v>
      </c>
      <c r="O29" s="2">
        <f>SUM($B30:O30)</f>
        <v>0</v>
      </c>
      <c r="P29" s="2">
        <f>SUM($B30:P30)</f>
        <v>0</v>
      </c>
      <c r="Q29" s="2">
        <f>SUM($B30:Q30)</f>
        <v>0</v>
      </c>
      <c r="R29" s="2">
        <f>SUM($B30:R30)</f>
        <v>0</v>
      </c>
      <c r="S29" s="2">
        <f>SUM($B30:S30)</f>
        <v>0</v>
      </c>
      <c r="T29" s="2">
        <f>SUM($B30:T30)</f>
        <v>425000</v>
      </c>
      <c r="U29" s="2">
        <f>SUM($B30:U30)</f>
        <v>425000</v>
      </c>
      <c r="V29" s="2">
        <f>SUM($B30:V30)</f>
        <v>425000</v>
      </c>
      <c r="W29" s="2">
        <f>SUM($B30:W30)</f>
        <v>425000</v>
      </c>
      <c r="X29" s="2">
        <f>SUM($B30:X30)</f>
        <v>425000</v>
      </c>
      <c r="Y29" s="2">
        <f>SUM($B30:Y30)</f>
        <v>425000</v>
      </c>
    </row>
    <row r="30" spans="1:58">
      <c r="A30" t="s">
        <v>27</v>
      </c>
      <c r="B30" s="12">
        <v>0</v>
      </c>
      <c r="C30" s="10">
        <v>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425000</v>
      </c>
      <c r="U30" s="10">
        <v>0</v>
      </c>
      <c r="V30" s="10">
        <v>0</v>
      </c>
      <c r="W30" s="10">
        <v>0</v>
      </c>
      <c r="X30" s="10">
        <v>0</v>
      </c>
      <c r="Y30" s="10">
        <v>0</v>
      </c>
    </row>
    <row r="31" spans="1:58">
      <c r="A31" t="s">
        <v>28</v>
      </c>
      <c r="B31" s="2">
        <f>SUM($B32:B32)</f>
        <v>0</v>
      </c>
      <c r="C31" s="14">
        <f>SUM($B32:C32)</f>
        <v>0</v>
      </c>
      <c r="D31" s="14">
        <f>SUM($B32:D32)</f>
        <v>0</v>
      </c>
      <c r="E31" s="14">
        <f>SUM($B32:E32)</f>
        <v>0</v>
      </c>
      <c r="F31" s="14">
        <v>19335.82</v>
      </c>
      <c r="G31" s="14">
        <v>5572.58</v>
      </c>
      <c r="H31" s="14">
        <f>SUM($B32:H32)</f>
        <v>0</v>
      </c>
      <c r="I31" s="14">
        <f>SUM($B32:I32)</f>
        <v>0</v>
      </c>
      <c r="J31" s="14">
        <f>SUM($B32:J32)</f>
        <v>0</v>
      </c>
      <c r="K31" s="14">
        <v>0</v>
      </c>
      <c r="L31" s="14">
        <f>SUM($B32:L32)</f>
        <v>0</v>
      </c>
      <c r="M31" s="14">
        <f>SUM($B32:M32)</f>
        <v>0</v>
      </c>
      <c r="N31" s="14">
        <f>SUM($B32:N32)</f>
        <v>0</v>
      </c>
      <c r="O31" s="14">
        <f>SUM($B32:O32)</f>
        <v>188876.09</v>
      </c>
      <c r="P31" s="14">
        <f>SUM($B32:P32)</f>
        <v>622600.09</v>
      </c>
      <c r="Q31" s="14">
        <f>SUM($B32:Q32)</f>
        <v>695767.09</v>
      </c>
      <c r="R31" s="14">
        <f>SUM($B32:R32)</f>
        <v>1700173.0899999999</v>
      </c>
      <c r="S31" s="14">
        <f>SUM($B32:S32)</f>
        <v>1700173.0899999999</v>
      </c>
      <c r="T31" s="14">
        <f>SUM($B32:T32)</f>
        <v>1700173.0899999999</v>
      </c>
      <c r="U31" s="14">
        <f>SUM($B32:U32)</f>
        <v>1700173.0899999999</v>
      </c>
      <c r="V31" s="14">
        <f>SUM($B32:V32)</f>
        <v>188875.70999999996</v>
      </c>
      <c r="W31" s="14">
        <f>SUM($B32:W32)</f>
        <v>188875.70999999996</v>
      </c>
      <c r="X31" s="14">
        <f>SUM($B32:X32)</f>
        <v>188875.70999999996</v>
      </c>
      <c r="Y31" s="14">
        <f>SUM($B32:Y32)</f>
        <v>188875.70999999996</v>
      </c>
    </row>
    <row r="32" spans="1:58">
      <c r="A32" s="46" t="s">
        <v>29</v>
      </c>
      <c r="B32" s="12">
        <v>0</v>
      </c>
      <c r="C32" s="16">
        <v>0</v>
      </c>
      <c r="D32" s="16">
        <v>0</v>
      </c>
      <c r="E32" s="35">
        <v>0</v>
      </c>
      <c r="F32" s="35">
        <v>0</v>
      </c>
      <c r="G32" s="16">
        <v>0</v>
      </c>
      <c r="H32" s="16">
        <v>0</v>
      </c>
      <c r="I32" s="16">
        <v>0</v>
      </c>
      <c r="J32" s="16">
        <v>0</v>
      </c>
      <c r="K32" s="16">
        <v>0</v>
      </c>
      <c r="L32" s="16">
        <v>0</v>
      </c>
      <c r="M32" s="16">
        <v>0</v>
      </c>
      <c r="N32" s="16">
        <v>0</v>
      </c>
      <c r="O32" s="16">
        <v>188876.09</v>
      </c>
      <c r="P32" s="16">
        <v>433724</v>
      </c>
      <c r="Q32" s="48">
        <v>73167</v>
      </c>
      <c r="R32" s="16">
        <v>1004406</v>
      </c>
      <c r="S32" s="16">
        <v>0</v>
      </c>
      <c r="T32" s="16">
        <v>0</v>
      </c>
      <c r="U32" s="16">
        <v>0</v>
      </c>
      <c r="V32" s="16">
        <v>-1511297.38</v>
      </c>
      <c r="W32" s="16">
        <v>0</v>
      </c>
      <c r="X32" s="16">
        <v>0</v>
      </c>
      <c r="Y32" s="16"/>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c r="N33" s="38"/>
      <c r="O33" s="38"/>
      <c r="P33" s="38"/>
      <c r="Q33" s="38"/>
      <c r="R33" s="38"/>
      <c r="S33" s="38"/>
      <c r="T33" s="38"/>
      <c r="U33" s="38"/>
      <c r="V33" s="38"/>
      <c r="W33" s="38"/>
      <c r="X33" s="38"/>
      <c r="Y33" s="38"/>
    </row>
    <row r="34" spans="7:25">
      <c r="G34" s="29"/>
    </row>
    <row r="35" spans="7:25">
      <c r="G35" s="29"/>
      <c r="H35" s="2"/>
    </row>
    <row r="36" spans="7:25">
      <c r="G36" s="29"/>
      <c r="V36" s="2"/>
    </row>
    <row r="37" spans="7:25">
      <c r="G37" s="31"/>
      <c r="V37" s="2"/>
    </row>
    <row r="38" spans="7:25">
      <c r="G38" s="31"/>
      <c r="H38" s="32"/>
      <c r="V38" s="2"/>
    </row>
    <row r="39" spans="7:25">
      <c r="G39" s="32"/>
    </row>
    <row r="52" spans="1:25">
      <c r="B52" s="36"/>
      <c r="C52" s="37"/>
      <c r="D52" s="37"/>
      <c r="E52" s="37"/>
      <c r="F52" s="37"/>
      <c r="G52" s="37"/>
      <c r="H52" s="37"/>
      <c r="I52" s="37"/>
      <c r="J52" s="40"/>
      <c r="K52" s="40"/>
    </row>
    <row r="53" spans="1:25">
      <c r="A53" s="3" t="s">
        <v>31</v>
      </c>
      <c r="B53" s="8" t="s">
        <v>2</v>
      </c>
      <c r="C53" s="8" t="s">
        <v>3</v>
      </c>
      <c r="D53" s="8" t="s">
        <v>4</v>
      </c>
      <c r="E53" s="8" t="s">
        <v>5</v>
      </c>
      <c r="F53" s="8" t="s">
        <v>6</v>
      </c>
      <c r="G53" s="8" t="s">
        <v>7</v>
      </c>
      <c r="H53" s="8" t="s">
        <v>8</v>
      </c>
      <c r="I53" s="8" t="s">
        <v>9</v>
      </c>
      <c r="J53" s="8" t="s">
        <v>10</v>
      </c>
      <c r="K53" s="8" t="s">
        <v>11</v>
      </c>
      <c r="L53" s="8" t="s">
        <v>12</v>
      </c>
      <c r="M53" s="8" t="s">
        <v>13</v>
      </c>
      <c r="N53" s="8" t="s">
        <v>14</v>
      </c>
      <c r="O53" s="8" t="s">
        <v>15</v>
      </c>
      <c r="P53" s="8" t="s">
        <v>16</v>
      </c>
      <c r="Q53" s="8" t="s">
        <v>17</v>
      </c>
      <c r="R53" s="8" t="s">
        <v>18</v>
      </c>
      <c r="S53" s="8" t="s">
        <v>19</v>
      </c>
      <c r="T53" s="8" t="s">
        <v>20</v>
      </c>
      <c r="U53" s="8" t="s">
        <v>21</v>
      </c>
      <c r="V53" s="8" t="s">
        <v>22</v>
      </c>
      <c r="W53" s="8" t="s">
        <v>23</v>
      </c>
      <c r="X53" s="8" t="s">
        <v>24</v>
      </c>
      <c r="Y53" s="8" t="s">
        <v>25</v>
      </c>
    </row>
    <row r="54" spans="1:25">
      <c r="A54" t="s">
        <v>26</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14590675</v>
      </c>
      <c r="N54" s="2">
        <f>SUM($B55:N55)</f>
        <v>15861904</v>
      </c>
      <c r="O54" s="2">
        <f>SUM($B55:O55)</f>
        <v>17133133</v>
      </c>
      <c r="P54" s="2">
        <f>SUM($B55:P55)</f>
        <v>18404362</v>
      </c>
      <c r="Q54" s="2">
        <f>SUM($B55:Q55)</f>
        <v>19675591</v>
      </c>
      <c r="R54" s="2">
        <f>SUM($B55:R55)</f>
        <v>21446820</v>
      </c>
      <c r="S54" s="2">
        <f>SUM($B55:S55)</f>
        <v>23218049</v>
      </c>
      <c r="T54" s="2">
        <f>SUM($B55:T55)</f>
        <v>25498406</v>
      </c>
      <c r="U54" s="2">
        <f>SUM($B55:U55)</f>
        <v>26956415</v>
      </c>
      <c r="V54" s="2">
        <f>SUM($B55:V55)</f>
        <v>28427644</v>
      </c>
      <c r="W54" s="2">
        <f>SUM($B55:W55)</f>
        <v>29798873</v>
      </c>
      <c r="X54" s="2">
        <f>SUM($B55:X55)</f>
        <v>31070102</v>
      </c>
      <c r="Y54" s="2">
        <f>SUM($B55:Y55)</f>
        <v>32341328</v>
      </c>
    </row>
    <row r="55" spans="1:25">
      <c r="A55" t="s">
        <v>27</v>
      </c>
      <c r="B55" s="12">
        <v>0</v>
      </c>
      <c r="C55" s="10">
        <v>0</v>
      </c>
      <c r="D55" s="10">
        <v>1479939</v>
      </c>
      <c r="E55" s="10">
        <v>1479939</v>
      </c>
      <c r="F55" s="10">
        <v>1479939</v>
      </c>
      <c r="G55" s="10">
        <v>1479939</v>
      </c>
      <c r="H55" s="10">
        <v>1479938</v>
      </c>
      <c r="I55" s="10">
        <v>1479938</v>
      </c>
      <c r="J55" s="10">
        <v>1479938</v>
      </c>
      <c r="K55" s="10">
        <v>1479938</v>
      </c>
      <c r="L55" s="10">
        <v>1479938</v>
      </c>
      <c r="M55" s="10">
        <v>1271229</v>
      </c>
      <c r="N55" s="10">
        <v>1271229</v>
      </c>
      <c r="O55" s="10">
        <v>1271229</v>
      </c>
      <c r="P55" s="10">
        <v>1271229</v>
      </c>
      <c r="Q55" s="10">
        <v>1271229</v>
      </c>
      <c r="R55" s="10">
        <v>1771229</v>
      </c>
      <c r="S55" s="10">
        <v>1771229</v>
      </c>
      <c r="T55" s="10">
        <v>2280357</v>
      </c>
      <c r="U55" s="10">
        <v>1458009</v>
      </c>
      <c r="V55" s="10">
        <v>1471229</v>
      </c>
      <c r="W55" s="10">
        <v>1371229</v>
      </c>
      <c r="X55" s="10">
        <v>1271229</v>
      </c>
      <c r="Y55" s="10">
        <v>1271226</v>
      </c>
    </row>
    <row r="56" spans="1:25">
      <c r="A56" t="s">
        <v>28</v>
      </c>
      <c r="B56" s="2">
        <f>SUM($B57:B57)</f>
        <v>0</v>
      </c>
      <c r="C56" s="14">
        <v>37790</v>
      </c>
      <c r="D56" s="14">
        <v>1037297.32</v>
      </c>
      <c r="E56" s="14">
        <v>590898.64</v>
      </c>
      <c r="F56" s="14">
        <v>1264108.6000000001</v>
      </c>
      <c r="G56" s="14">
        <v>1169764.43</v>
      </c>
      <c r="H56" s="14">
        <f>SUM($B57:H57)</f>
        <v>4122278.85</v>
      </c>
      <c r="I56" s="14">
        <f>SUM($B57:I57)</f>
        <v>5341227.8499999996</v>
      </c>
      <c r="J56" s="14">
        <f>SUM($B57:J57)</f>
        <v>7494871.8499999996</v>
      </c>
      <c r="K56" s="14">
        <f>SUM($B57:K57)</f>
        <v>9455326.5999999996</v>
      </c>
      <c r="L56" s="14">
        <f>SUM($B57:L57)</f>
        <v>12595369.76</v>
      </c>
      <c r="M56" s="14">
        <f>SUM($B57:M57)</f>
        <v>14511875.060000001</v>
      </c>
      <c r="N56" s="14">
        <f>SUM($B57:N57)</f>
        <v>18583300.390000001</v>
      </c>
      <c r="O56" s="14">
        <f>SUM($B57:O57)</f>
        <v>20340741.629999999</v>
      </c>
      <c r="P56" s="14">
        <f>SUM($B57:P57)</f>
        <v>23153615.629999999</v>
      </c>
      <c r="Q56" s="14">
        <f>SUM($B57:Q57)</f>
        <v>25788226.629999999</v>
      </c>
      <c r="R56" s="14">
        <f>SUM($B57:R57)</f>
        <v>22056244.629999999</v>
      </c>
      <c r="S56" s="14">
        <f>SUM($B57:S57)</f>
        <v>28082860.509999998</v>
      </c>
      <c r="T56" s="14">
        <f>SUM($B57:T57)</f>
        <v>27187054.629999999</v>
      </c>
      <c r="U56" s="14">
        <f>SUM($B57:U57)</f>
        <v>27466527.93</v>
      </c>
      <c r="V56" s="14">
        <f>SUM($B57:V57)</f>
        <v>27709500.66</v>
      </c>
      <c r="W56" s="14">
        <f>SUM($B57:W57)</f>
        <v>29293702.780000001</v>
      </c>
      <c r="X56" s="14">
        <f>SUM($B57:X57)</f>
        <v>29380367.66</v>
      </c>
      <c r="Y56" s="14">
        <f>SUM($B57:Y57)</f>
        <v>29380367.66</v>
      </c>
    </row>
    <row r="57" spans="1:25">
      <c r="A57" s="46" t="s">
        <v>29</v>
      </c>
      <c r="B57" s="12">
        <v>0</v>
      </c>
      <c r="C57" s="15"/>
      <c r="D57" s="15">
        <v>0</v>
      </c>
      <c r="E57" s="15">
        <v>461139.44</v>
      </c>
      <c r="F57" s="15">
        <v>1416992.77</v>
      </c>
      <c r="G57" s="15">
        <v>779139.68</v>
      </c>
      <c r="H57" s="15">
        <v>1465006.96</v>
      </c>
      <c r="I57" s="15">
        <v>1218949</v>
      </c>
      <c r="J57" s="15">
        <v>2153644</v>
      </c>
      <c r="K57" s="43">
        <v>1960454.75</v>
      </c>
      <c r="L57" s="14">
        <v>3140043.16</v>
      </c>
      <c r="M57" s="14">
        <v>1916505.3</v>
      </c>
      <c r="N57" s="14">
        <v>4071425.33</v>
      </c>
      <c r="O57" s="14">
        <v>1757441.24</v>
      </c>
      <c r="P57" s="14">
        <v>2812874</v>
      </c>
      <c r="Q57" s="47">
        <v>2634611</v>
      </c>
      <c r="R57" s="14">
        <v>-3731982</v>
      </c>
      <c r="S57" s="14">
        <v>6026615.8799999999</v>
      </c>
      <c r="T57" s="14">
        <v>-895805.88</v>
      </c>
      <c r="U57" s="14">
        <v>279473.3</v>
      </c>
      <c r="V57" s="14">
        <v>242972.73</v>
      </c>
      <c r="W57" s="14">
        <v>1584202.12</v>
      </c>
      <c r="X57" s="14">
        <v>86664.88</v>
      </c>
      <c r="Y57" s="14"/>
    </row>
    <row r="58" spans="1:25">
      <c r="G58" s="29"/>
    </row>
    <row r="59" spans="1:25">
      <c r="G59" s="30"/>
    </row>
    <row r="60" spans="1:25">
      <c r="G60" s="30"/>
    </row>
    <row r="61" spans="1:25">
      <c r="G61" s="30"/>
    </row>
    <row r="62" spans="1:25">
      <c r="H62" s="2"/>
      <c r="M62" s="2"/>
      <c r="N62" s="38"/>
    </row>
    <row r="63" spans="1:25">
      <c r="M63" s="44"/>
      <c r="N63" s="38"/>
    </row>
    <row r="64" spans="1:25">
      <c r="M64" s="2"/>
    </row>
    <row r="65" spans="1:25">
      <c r="M65" s="38"/>
    </row>
    <row r="67" spans="1:25">
      <c r="I67" s="2"/>
    </row>
    <row r="79" spans="1:25">
      <c r="B79" s="36"/>
      <c r="C79" s="37"/>
      <c r="D79" s="37"/>
      <c r="E79" s="37"/>
      <c r="F79" s="37"/>
      <c r="G79" s="37"/>
      <c r="H79" s="37"/>
      <c r="I79" s="37"/>
      <c r="J79" s="40"/>
      <c r="K79" s="40"/>
    </row>
    <row r="80" spans="1:25">
      <c r="A80" s="3" t="s">
        <v>32</v>
      </c>
      <c r="B80" s="8" t="s">
        <v>2</v>
      </c>
      <c r="C80" s="8" t="s">
        <v>3</v>
      </c>
      <c r="D80" s="8" t="s">
        <v>4</v>
      </c>
      <c r="E80" s="8" t="s">
        <v>5</v>
      </c>
      <c r="F80" s="8" t="s">
        <v>6</v>
      </c>
      <c r="G80" s="8" t="s">
        <v>7</v>
      </c>
      <c r="H80" s="8" t="s">
        <v>8</v>
      </c>
      <c r="I80" s="8" t="s">
        <v>9</v>
      </c>
      <c r="J80" s="8" t="s">
        <v>10</v>
      </c>
      <c r="K80" s="8" t="s">
        <v>11</v>
      </c>
      <c r="L80" s="8" t="s">
        <v>12</v>
      </c>
      <c r="M80" s="8" t="s">
        <v>13</v>
      </c>
      <c r="N80" s="8" t="s">
        <v>14</v>
      </c>
      <c r="O80" s="8" t="s">
        <v>15</v>
      </c>
      <c r="P80" s="8" t="s">
        <v>16</v>
      </c>
      <c r="Q80" s="8" t="s">
        <v>17</v>
      </c>
      <c r="R80" s="8" t="s">
        <v>18</v>
      </c>
      <c r="S80" s="8" t="s">
        <v>19</v>
      </c>
      <c r="T80" s="8" t="s">
        <v>20</v>
      </c>
      <c r="U80" s="8" t="s">
        <v>21</v>
      </c>
      <c r="V80" s="8" t="s">
        <v>22</v>
      </c>
      <c r="W80" s="8" t="s">
        <v>23</v>
      </c>
      <c r="X80" s="8" t="s">
        <v>24</v>
      </c>
      <c r="Y80" s="8" t="s">
        <v>25</v>
      </c>
    </row>
    <row r="81" spans="1:25">
      <c r="A81" t="s">
        <v>26</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144392638</v>
      </c>
      <c r="K81" s="2">
        <f>SUM($B82:K82)</f>
        <v>180466131</v>
      </c>
      <c r="L81" s="2">
        <f>SUM($B82:L82)</f>
        <v>216539624</v>
      </c>
      <c r="M81" s="2">
        <f>SUM($B82:M82)</f>
        <v>252404408</v>
      </c>
      <c r="N81" s="2">
        <f>SUM($B82:N82)</f>
        <v>302881800</v>
      </c>
      <c r="O81" s="2">
        <f>SUM($B82:O82)</f>
        <v>353359193</v>
      </c>
      <c r="P81" s="2">
        <f>SUM($B82:P82)</f>
        <v>385390554</v>
      </c>
      <c r="Q81" s="2">
        <f>SUM($B82:Q82)</f>
        <v>416561575</v>
      </c>
      <c r="R81" s="2">
        <f>SUM($B82:R82)</f>
        <v>448092936</v>
      </c>
      <c r="S81" s="2">
        <f>SUM($B82:S82)</f>
        <v>479624297</v>
      </c>
      <c r="T81" s="2">
        <f>SUM($B82:T82)</f>
        <v>543939506.41999996</v>
      </c>
      <c r="U81" s="2">
        <f>SUM($B82:U82)</f>
        <v>585516172.41999996</v>
      </c>
      <c r="V81" s="2">
        <f>SUM($B82:V82)</f>
        <v>637183213.41999996</v>
      </c>
      <c r="W81" s="2">
        <f>SUM($B82:W82)</f>
        <v>708880784.41999996</v>
      </c>
      <c r="X81" s="2">
        <f>SUM($B82:X82)</f>
        <v>780478355.41999996</v>
      </c>
      <c r="Y81" s="2">
        <f>SUM($B82:Y82)</f>
        <v>852075923.41999996</v>
      </c>
    </row>
    <row r="82" spans="1:25">
      <c r="A82" t="s">
        <v>27</v>
      </c>
      <c r="B82" s="12">
        <f>SUM(B55,B30,B4)</f>
        <v>0</v>
      </c>
      <c r="C82" s="11">
        <f t="shared" ref="C82:Y82" si="0">C4+C30+C55</f>
        <v>1813966</v>
      </c>
      <c r="D82" s="11">
        <f t="shared" si="0"/>
        <v>5363735</v>
      </c>
      <c r="E82" s="11">
        <f t="shared" si="0"/>
        <v>7629904.333333333</v>
      </c>
      <c r="F82" s="11">
        <f t="shared" si="0"/>
        <v>7629904.333333333</v>
      </c>
      <c r="G82" s="11">
        <f t="shared" si="0"/>
        <v>13734649.333333334</v>
      </c>
      <c r="H82" s="11">
        <f t="shared" si="0"/>
        <v>36073493</v>
      </c>
      <c r="I82" s="11">
        <f t="shared" si="0"/>
        <v>36073493</v>
      </c>
      <c r="J82" s="11">
        <f t="shared" si="0"/>
        <v>36073493</v>
      </c>
      <c r="K82" s="11">
        <f t="shared" si="0"/>
        <v>36073493</v>
      </c>
      <c r="L82" s="11">
        <f t="shared" si="0"/>
        <v>36073493</v>
      </c>
      <c r="M82" s="11">
        <f t="shared" si="0"/>
        <v>35864784</v>
      </c>
      <c r="N82" s="11">
        <f t="shared" si="0"/>
        <v>50477392</v>
      </c>
      <c r="O82" s="11">
        <f t="shared" si="0"/>
        <v>50477393</v>
      </c>
      <c r="P82" s="11">
        <f t="shared" si="0"/>
        <v>32031361</v>
      </c>
      <c r="Q82" s="11">
        <f t="shared" si="0"/>
        <v>31171021</v>
      </c>
      <c r="R82" s="11">
        <f t="shared" si="0"/>
        <v>31531361</v>
      </c>
      <c r="S82" s="11">
        <f t="shared" si="0"/>
        <v>31531361</v>
      </c>
      <c r="T82" s="11">
        <f t="shared" si="0"/>
        <v>64315209.420000002</v>
      </c>
      <c r="U82" s="11">
        <f t="shared" si="0"/>
        <v>41576666</v>
      </c>
      <c r="V82" s="11">
        <f t="shared" si="0"/>
        <v>51667041</v>
      </c>
      <c r="W82" s="11">
        <f t="shared" si="0"/>
        <v>71697571</v>
      </c>
      <c r="X82" s="11">
        <f t="shared" si="0"/>
        <v>71597571</v>
      </c>
      <c r="Y82" s="11">
        <f t="shared" si="0"/>
        <v>71597568</v>
      </c>
    </row>
    <row r="83" spans="1:25">
      <c r="A83" t="s">
        <v>28</v>
      </c>
      <c r="B83" s="2">
        <f>SUM($B84:B84)</f>
        <v>0</v>
      </c>
      <c r="C83" s="14">
        <f>C5+C31+C56</f>
        <v>37790</v>
      </c>
      <c r="D83" s="14">
        <f>D5+D31+D56</f>
        <v>1037297.32</v>
      </c>
      <c r="E83" s="14">
        <f>E5+E31+E56</f>
        <v>1975130.0100000002</v>
      </c>
      <c r="F83" s="14">
        <f>F5+F31+F56</f>
        <v>4693993.62</v>
      </c>
      <c r="G83" s="14">
        <f>G5+G31+G56</f>
        <v>14971549.23</v>
      </c>
      <c r="H83" s="14">
        <f>SUM($B84:H84)</f>
        <v>37226382.920000002</v>
      </c>
      <c r="I83" s="14">
        <f>SUM($B84:I84)</f>
        <v>44439532.840000004</v>
      </c>
      <c r="J83" s="14">
        <f>SUM($B84:J84)</f>
        <v>66854885.840000004</v>
      </c>
      <c r="K83" s="14">
        <f>SUM($B84:K84)</f>
        <v>65694639.150000006</v>
      </c>
      <c r="L83" s="14">
        <f>SUM($B84:L84)</f>
        <v>97038031.570000008</v>
      </c>
      <c r="M83" s="14">
        <f>SUM($B84:M84)</f>
        <v>115470991.82000001</v>
      </c>
      <c r="N83" s="14">
        <f>SUM($B84:N84)</f>
        <v>144044662.25999999</v>
      </c>
      <c r="O83" s="14">
        <f>SUM($B84:O84)</f>
        <v>185767599.95999998</v>
      </c>
      <c r="P83" s="14">
        <f>SUM($B84:P84)</f>
        <v>248673756.68999997</v>
      </c>
      <c r="Q83" s="14">
        <f>SUM($B84:Q84)</f>
        <v>328651442.68999994</v>
      </c>
      <c r="R83" s="14">
        <f>SUM($B84:R84)</f>
        <v>414148440.68999994</v>
      </c>
      <c r="S83" s="14">
        <f>SUM($B84:S84)</f>
        <v>506876166.87999994</v>
      </c>
      <c r="T83" s="14">
        <f>SUM($B84:T84)</f>
        <v>531785513.01999992</v>
      </c>
      <c r="U83" s="14">
        <f>SUM($B84:U84)</f>
        <v>497466870.8599999</v>
      </c>
      <c r="V83" s="14">
        <f>SUM($B84:V84)</f>
        <v>518731797.71999991</v>
      </c>
      <c r="W83" s="14">
        <f>SUM($B84:W84)</f>
        <v>524662898.63999993</v>
      </c>
      <c r="X83" s="14">
        <f>SUM($B84:X84)</f>
        <v>530265008.8499999</v>
      </c>
      <c r="Y83" s="14">
        <f>SUM($B84:Y84)</f>
        <v>530265008.8499999</v>
      </c>
    </row>
    <row r="84" spans="1:25">
      <c r="A84" s="46" t="s">
        <v>29</v>
      </c>
      <c r="B84" s="9">
        <v>0</v>
      </c>
      <c r="C84" s="11">
        <f>SUM(C57,C32,C6)</f>
        <v>0</v>
      </c>
      <c r="D84" s="11">
        <f>SUM(D57,D32,D6)</f>
        <v>0</v>
      </c>
      <c r="E84" s="11">
        <v>1836525.29</v>
      </c>
      <c r="F84" s="11">
        <v>17935781.440000001</v>
      </c>
      <c r="G84" s="11">
        <f t="shared" ref="G84:H84" si="1">SUM(G57,G32,G6)</f>
        <v>4436095.6899999995</v>
      </c>
      <c r="H84" s="11">
        <f t="shared" si="1"/>
        <v>13017980.5</v>
      </c>
      <c r="I84" s="11">
        <f t="shared" ref="I84:Y84" si="2">SUM(I57,I32,I6)</f>
        <v>7213149.9199999999</v>
      </c>
      <c r="J84" s="11">
        <f t="shared" si="2"/>
        <v>22415353</v>
      </c>
      <c r="K84" s="11">
        <f t="shared" si="2"/>
        <v>-1160246.69</v>
      </c>
      <c r="L84" s="11">
        <f t="shared" si="2"/>
        <v>31343392.420000002</v>
      </c>
      <c r="M84" s="11">
        <f t="shared" si="2"/>
        <v>18432960.25</v>
      </c>
      <c r="N84" s="11">
        <f t="shared" si="2"/>
        <v>28573670.439999998</v>
      </c>
      <c r="O84" s="11">
        <f t="shared" si="2"/>
        <v>41722937.699999996</v>
      </c>
      <c r="P84" s="11">
        <f t="shared" si="2"/>
        <v>62906156.729999997</v>
      </c>
      <c r="Q84" s="11">
        <f t="shared" si="2"/>
        <v>79977686</v>
      </c>
      <c r="R84" s="11">
        <f t="shared" si="2"/>
        <v>85496998</v>
      </c>
      <c r="S84" s="11">
        <f t="shared" si="2"/>
        <v>92727726.189999998</v>
      </c>
      <c r="T84" s="11">
        <f t="shared" si="2"/>
        <v>24909346.140000001</v>
      </c>
      <c r="U84" s="11">
        <f t="shared" si="2"/>
        <v>-34318642.160000004</v>
      </c>
      <c r="V84" s="11">
        <f t="shared" si="2"/>
        <v>21264926.860000003</v>
      </c>
      <c r="W84" s="11">
        <f t="shared" si="2"/>
        <v>5931100.9199999999</v>
      </c>
      <c r="X84" s="11">
        <f t="shared" si="2"/>
        <v>5602110.21</v>
      </c>
      <c r="Y84" s="11">
        <f t="shared" si="2"/>
        <v>0</v>
      </c>
    </row>
    <row r="87" spans="1:25">
      <c r="I87" s="2"/>
    </row>
  </sheetData>
  <pageMargins left="0.25" right="0.25" top="0.75" bottom="0.75" header="0.3" footer="0.3"/>
  <pageSetup paperSize="5" scale="66"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60"/>
  <sheetViews>
    <sheetView zoomScaleNormal="100" zoomScaleSheetLayoutView="70" workbookViewId="0">
      <selection activeCell="B1" sqref="B1"/>
    </sheetView>
  </sheetViews>
  <sheetFormatPr defaultRowHeight="14.45"/>
  <cols>
    <col min="1" max="1" width="47.140625" customWidth="1"/>
    <col min="2" max="2" width="12.7109375" hidden="1" customWidth="1"/>
    <col min="3" max="3" width="15.42578125" hidden="1" customWidth="1"/>
    <col min="4" max="4" width="14.140625" hidden="1" customWidth="1"/>
    <col min="5" max="5" width="13.42578125" hidden="1" customWidth="1"/>
    <col min="6" max="6" width="15" hidden="1" customWidth="1"/>
    <col min="7" max="7" width="15.5703125" hidden="1" customWidth="1"/>
    <col min="8" max="8" width="15.140625" hidden="1" customWidth="1"/>
    <col min="9" max="9" width="11.140625" hidden="1" customWidth="1"/>
    <col min="10" max="10" width="11.7109375" hidden="1" customWidth="1"/>
    <col min="11" max="11" width="13.28515625" hidden="1" customWidth="1"/>
    <col min="12" max="12" width="14.85546875" customWidth="1"/>
    <col min="13" max="13" width="14.5703125" customWidth="1"/>
    <col min="14" max="14" width="16.42578125" customWidth="1"/>
    <col min="15" max="16" width="15.85546875" customWidth="1"/>
    <col min="17" max="17" width="15.28515625" customWidth="1"/>
    <col min="18" max="18" width="16.140625" customWidth="1"/>
    <col min="19" max="19" width="17.85546875" customWidth="1"/>
    <col min="20" max="20" width="12.5703125" customWidth="1"/>
    <col min="21" max="22" width="15.42578125" bestFit="1" customWidth="1"/>
    <col min="23" max="25" width="16.42578125" customWidth="1"/>
  </cols>
  <sheetData>
    <row r="1" spans="1:25">
      <c r="B1" s="36"/>
      <c r="C1" s="36"/>
      <c r="D1" s="37"/>
      <c r="E1" s="37"/>
      <c r="F1" s="37"/>
      <c r="G1" s="37"/>
      <c r="H1" s="41"/>
      <c r="I1" s="40"/>
      <c r="J1" s="42"/>
    </row>
    <row r="2" spans="1:25">
      <c r="A2" s="3" t="s">
        <v>33</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row>
    <row r="3" spans="1:25">
      <c r="A3" s="5" t="s">
        <v>34</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168</v>
      </c>
      <c r="S3">
        <f>SUM($B4:S4)</f>
        <v>168</v>
      </c>
      <c r="T3">
        <f>SUM($B4:T4)</f>
        <v>168</v>
      </c>
      <c r="U3">
        <f>SUM($B4:U4)</f>
        <v>168</v>
      </c>
      <c r="V3">
        <f>SUM($B4:V4)</f>
        <v>168</v>
      </c>
      <c r="W3">
        <f>SUM($B4:W4)</f>
        <v>168</v>
      </c>
      <c r="X3">
        <f>SUM($B4:X4)</f>
        <v>168</v>
      </c>
      <c r="Y3">
        <f>SUM($B4:Y4)</f>
        <v>168</v>
      </c>
    </row>
    <row r="4" spans="1:25">
      <c r="A4" s="4" t="s">
        <v>35</v>
      </c>
      <c r="B4">
        <v>0</v>
      </c>
      <c r="C4" s="6">
        <v>0</v>
      </c>
      <c r="D4" s="6">
        <v>0</v>
      </c>
      <c r="E4" s="6">
        <v>0</v>
      </c>
      <c r="F4" s="6">
        <v>0</v>
      </c>
      <c r="G4" s="6">
        <v>0</v>
      </c>
      <c r="H4" s="6">
        <v>0</v>
      </c>
      <c r="I4" s="6">
        <v>0</v>
      </c>
      <c r="J4" s="6">
        <v>0</v>
      </c>
      <c r="K4" s="6">
        <v>24</v>
      </c>
      <c r="L4" s="6">
        <v>24</v>
      </c>
      <c r="M4" s="6">
        <v>24</v>
      </c>
      <c r="N4" s="6">
        <v>24</v>
      </c>
      <c r="O4" s="6">
        <v>24</v>
      </c>
      <c r="P4" s="6">
        <v>24</v>
      </c>
      <c r="Q4" s="6">
        <v>24</v>
      </c>
      <c r="R4" s="6">
        <v>0</v>
      </c>
      <c r="S4" s="6">
        <v>0</v>
      </c>
      <c r="T4" s="6">
        <v>0</v>
      </c>
      <c r="U4" s="6">
        <v>0</v>
      </c>
      <c r="V4" s="6">
        <v>0</v>
      </c>
      <c r="W4" s="6">
        <v>0</v>
      </c>
      <c r="X4" s="6">
        <v>0</v>
      </c>
      <c r="Y4" s="6">
        <v>0</v>
      </c>
    </row>
    <row r="5" spans="1:25">
      <c r="A5" s="4" t="s">
        <v>36</v>
      </c>
      <c r="B5">
        <f>SUM($B6:B6)</f>
        <v>0</v>
      </c>
      <c r="C5" s="13">
        <f>SUM($B6:C6)</f>
        <v>0</v>
      </c>
      <c r="D5" s="13">
        <f>SUM($B6:D6)</f>
        <v>0</v>
      </c>
      <c r="E5" s="13">
        <f>SUM($B6:E6)</f>
        <v>0</v>
      </c>
      <c r="F5" s="13">
        <f>SUM($B6:F6)</f>
        <v>0</v>
      </c>
      <c r="G5" s="13">
        <f>SUM($B6:G6)</f>
        <v>0</v>
      </c>
      <c r="H5" s="13">
        <f>SUM($B6:H6)</f>
        <v>0</v>
      </c>
      <c r="I5" s="13">
        <f>SUM($B6:I6)</f>
        <v>0</v>
      </c>
      <c r="J5" s="13">
        <f>SUM($B6:J6)</f>
        <v>0</v>
      </c>
      <c r="K5" s="13">
        <f>SUM($B6:K6)</f>
        <v>0</v>
      </c>
      <c r="L5" s="13">
        <f>SUM($B6:L6)</f>
        <v>0</v>
      </c>
      <c r="M5" s="13">
        <f>SUM($B6:M6)</f>
        <v>0</v>
      </c>
      <c r="N5" s="13">
        <f>SUM($B6:N6)</f>
        <v>0</v>
      </c>
      <c r="O5" s="13">
        <f>SUM($B6:O6)</f>
        <v>0</v>
      </c>
      <c r="P5" s="13">
        <f>SUM($B6:P6)</f>
        <v>0</v>
      </c>
      <c r="Q5" s="13">
        <f>SUM($B6:Q6)</f>
        <v>0</v>
      </c>
      <c r="R5" s="13">
        <f>SUM($B6:R6)</f>
        <v>0</v>
      </c>
      <c r="S5" s="13">
        <f>SUM($B6:S6)</f>
        <v>0</v>
      </c>
      <c r="T5" s="13">
        <f>SUM($B6:T6)</f>
        <v>0</v>
      </c>
      <c r="U5" s="13">
        <v>0</v>
      </c>
      <c r="V5" s="13">
        <f>SUM($B6:V6)</f>
        <v>0</v>
      </c>
      <c r="W5" s="13">
        <f>SUM($B6:W6)</f>
        <v>0</v>
      </c>
      <c r="X5" s="13">
        <f>SUM($B6:X6)</f>
        <v>0</v>
      </c>
      <c r="Y5" s="13">
        <f>SUM($B6:Y6)</f>
        <v>0</v>
      </c>
    </row>
    <row r="6" spans="1:25">
      <c r="A6" s="4" t="s">
        <v>37</v>
      </c>
      <c r="B6">
        <v>0</v>
      </c>
      <c r="C6" s="13">
        <v>0</v>
      </c>
      <c r="D6" s="13">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c r="W6" s="13"/>
      <c r="X6" s="13"/>
      <c r="Y6" s="13"/>
    </row>
    <row r="28" spans="1:25">
      <c r="A28" s="3" t="s">
        <v>38</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row>
    <row r="29" spans="1:25">
      <c r="A29" s="5" t="s">
        <v>34</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4690</v>
      </c>
      <c r="U29" s="1">
        <f>SUM($B30:U30)</f>
        <v>4735</v>
      </c>
      <c r="V29" s="1">
        <f>SUM($B30:V30)</f>
        <v>4795</v>
      </c>
      <c r="W29" s="1">
        <f>SUM($B30:W30)</f>
        <v>5095</v>
      </c>
      <c r="X29" s="1">
        <f>SUM($B30:X30)</f>
        <v>5430</v>
      </c>
      <c r="Y29" s="1">
        <f>SUM($B30:Y30)</f>
        <v>5765</v>
      </c>
    </row>
    <row r="30" spans="1:25">
      <c r="A30" s="4" t="s">
        <v>35</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300</v>
      </c>
      <c r="U30" s="7">
        <v>45</v>
      </c>
      <c r="V30" s="7">
        <v>60</v>
      </c>
      <c r="W30" s="7">
        <v>300</v>
      </c>
      <c r="X30" s="6">
        <v>335</v>
      </c>
      <c r="Y30" s="6">
        <v>335</v>
      </c>
    </row>
    <row r="31" spans="1:25">
      <c r="A31" s="4" t="s">
        <v>36</v>
      </c>
      <c r="B31" s="1">
        <f>SUM($B32:B32)</f>
        <v>0</v>
      </c>
      <c r="C31" s="13">
        <f>SUM($B32:C32)</f>
        <v>0</v>
      </c>
      <c r="D31" s="13">
        <f>SUM($B32:D32)</f>
        <v>0</v>
      </c>
      <c r="E31" s="13">
        <f>SUM($B32:E32)</f>
        <v>0</v>
      </c>
      <c r="F31" s="13">
        <f>SUM($B32:F32)</f>
        <v>0</v>
      </c>
      <c r="G31" s="13">
        <f>SUM($B32:G32)</f>
        <v>0</v>
      </c>
      <c r="H31" s="13">
        <f>SUM($B32:H32)</f>
        <v>8</v>
      </c>
      <c r="I31" s="13">
        <f>SUM($B32:I32)</f>
        <v>18</v>
      </c>
      <c r="J31" s="13">
        <f>SUM($B32:J32)</f>
        <v>32</v>
      </c>
      <c r="K31" s="13">
        <f>SUM($B32:K32)</f>
        <v>44</v>
      </c>
      <c r="L31" s="13">
        <f>SUM($B32:L32)</f>
        <v>107</v>
      </c>
      <c r="M31" s="13">
        <f>SUM($B32:M32)</f>
        <v>225</v>
      </c>
      <c r="N31" s="13">
        <f>SUM($B32:N32)</f>
        <v>327</v>
      </c>
      <c r="O31" s="13">
        <f>SUM($B32:O32)</f>
        <v>327</v>
      </c>
      <c r="P31" s="13">
        <f>SUM($B32:P32)</f>
        <v>616</v>
      </c>
      <c r="Q31" s="13">
        <f>SUM($B32:Q32)</f>
        <v>862</v>
      </c>
      <c r="R31" s="13">
        <f>SUM($B32:R32)</f>
        <v>1090</v>
      </c>
      <c r="S31" s="13">
        <f>SUM($B32:S32)</f>
        <v>1370</v>
      </c>
      <c r="T31" s="13">
        <f>SUM($B32:T32)</f>
        <v>1572</v>
      </c>
      <c r="U31" s="13">
        <f>SUM($B32:U32)</f>
        <v>1682</v>
      </c>
      <c r="V31" s="13">
        <f>SUM($B32:V32)</f>
        <v>1682</v>
      </c>
      <c r="W31" s="13">
        <f>SUM($B32:W32)</f>
        <v>1682</v>
      </c>
      <c r="X31" s="13">
        <f>SUM($B32:X32)</f>
        <v>1682</v>
      </c>
      <c r="Y31" s="13">
        <f>SUM($B32:Y32)</f>
        <v>1682</v>
      </c>
    </row>
    <row r="32" spans="1:25">
      <c r="A32" s="4" t="s">
        <v>37</v>
      </c>
      <c r="B32">
        <v>0</v>
      </c>
      <c r="C32" s="13">
        <v>0</v>
      </c>
      <c r="D32" s="13">
        <v>0</v>
      </c>
      <c r="E32" s="13">
        <v>0</v>
      </c>
      <c r="F32" s="13">
        <v>0</v>
      </c>
      <c r="G32" s="13">
        <v>0</v>
      </c>
      <c r="H32" s="13">
        <v>8</v>
      </c>
      <c r="I32" s="13">
        <v>10</v>
      </c>
      <c r="J32" s="13">
        <v>14</v>
      </c>
      <c r="K32" s="13">
        <v>12</v>
      </c>
      <c r="L32" s="13">
        <v>63</v>
      </c>
      <c r="M32" s="13">
        <v>118</v>
      </c>
      <c r="N32" s="13">
        <v>102</v>
      </c>
      <c r="O32" s="13">
        <v>0</v>
      </c>
      <c r="P32" s="13">
        <v>289</v>
      </c>
      <c r="Q32" s="13">
        <v>246</v>
      </c>
      <c r="R32" s="13">
        <v>228</v>
      </c>
      <c r="S32" s="13">
        <v>280</v>
      </c>
      <c r="T32" s="13">
        <v>202</v>
      </c>
      <c r="U32" s="13">
        <v>110</v>
      </c>
      <c r="V32" s="13"/>
      <c r="W32" s="13"/>
      <c r="X32" s="13"/>
      <c r="Y32" s="13"/>
    </row>
    <row r="36" spans="4:4">
      <c r="D36" s="33"/>
    </row>
    <row r="38" spans="4:4">
      <c r="D38" s="1"/>
    </row>
    <row r="59" spans="3:23">
      <c r="C59" s="1"/>
      <c r="D59" s="1"/>
      <c r="E59" s="1"/>
      <c r="F59" s="1"/>
      <c r="G59" s="1"/>
      <c r="H59" s="1"/>
      <c r="I59" s="1"/>
      <c r="J59" s="1"/>
      <c r="K59" s="1"/>
      <c r="L59" s="1"/>
      <c r="M59" s="1"/>
      <c r="N59" s="1"/>
      <c r="O59" s="1"/>
      <c r="P59" s="1"/>
      <c r="Q59" s="1"/>
      <c r="R59" s="1"/>
      <c r="S59" s="1"/>
      <c r="T59" s="1"/>
      <c r="U59" s="1"/>
      <c r="V59" s="1"/>
      <c r="W59" s="1"/>
    </row>
    <row r="60" spans="3:23">
      <c r="C60" s="1"/>
      <c r="D60" s="1"/>
      <c r="E60" s="1"/>
      <c r="F60" s="1"/>
      <c r="G60" s="1"/>
      <c r="H60" s="1"/>
      <c r="I60" s="1"/>
      <c r="J60" s="1"/>
      <c r="K60" s="1"/>
      <c r="L60" s="1"/>
      <c r="M60" s="1"/>
      <c r="N60" s="1"/>
      <c r="O60" s="1"/>
      <c r="P60" s="1"/>
      <c r="Q60" s="1"/>
      <c r="R60" s="1"/>
      <c r="S60" s="1"/>
      <c r="T60" s="1"/>
      <c r="U60" s="1"/>
      <c r="V60" s="1"/>
      <c r="W60" s="1"/>
    </row>
  </sheetData>
  <pageMargins left="0.25" right="0.25" top="0.75" bottom="0.75" header="0.3" footer="0.3"/>
  <pageSetup paperSize="5"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5"/>
  <cols>
    <col min="1" max="1" width="20.42578125" customWidth="1"/>
    <col min="2" max="2" width="32.28515625" bestFit="1" customWidth="1"/>
    <col min="3" max="3" width="25.7109375" customWidth="1"/>
    <col min="4" max="5" width="20.42578125" style="17" customWidth="1"/>
    <col min="6" max="6" width="21.7109375" style="17" customWidth="1"/>
  </cols>
  <sheetData>
    <row r="1" spans="1:6">
      <c r="A1" t="s">
        <v>39</v>
      </c>
      <c r="B1" t="s">
        <v>40</v>
      </c>
      <c r="C1" t="s">
        <v>41</v>
      </c>
      <c r="D1" s="17" t="s">
        <v>42</v>
      </c>
      <c r="E1" s="17" t="s">
        <v>43</v>
      </c>
      <c r="F1" s="17" t="s">
        <v>44</v>
      </c>
    </row>
    <row r="2" spans="1:6">
      <c r="A2" t="s">
        <v>45</v>
      </c>
      <c r="B2" t="s">
        <v>46</v>
      </c>
      <c r="C2" t="s">
        <v>47</v>
      </c>
      <c r="D2" s="17" t="s">
        <v>48</v>
      </c>
      <c r="E2" s="17" t="s">
        <v>48</v>
      </c>
      <c r="F2" s="23">
        <f>'DRGR Assumptions'!E27</f>
        <v>16826050</v>
      </c>
    </row>
    <row r="3" spans="1:6">
      <c r="A3" t="s">
        <v>49</v>
      </c>
      <c r="B3" t="s">
        <v>46</v>
      </c>
      <c r="C3" t="s">
        <v>50</v>
      </c>
      <c r="D3" s="17" t="s">
        <v>48</v>
      </c>
      <c r="E3" s="17" t="s">
        <v>48</v>
      </c>
      <c r="F3" s="23">
        <f>'DRGR Assumptions'!F27</f>
        <v>10306150</v>
      </c>
    </row>
    <row r="4" spans="1:6">
      <c r="A4" t="s">
        <v>45</v>
      </c>
      <c r="B4" t="s">
        <v>51</v>
      </c>
      <c r="C4" t="s">
        <v>52</v>
      </c>
      <c r="D4" s="17" t="s">
        <v>48</v>
      </c>
      <c r="E4" s="17" t="s">
        <v>48</v>
      </c>
      <c r="F4" s="23">
        <f>'DRGR Assumptions'!E28</f>
        <v>10095630</v>
      </c>
    </row>
    <row r="5" spans="1:6">
      <c r="A5" t="s">
        <v>49</v>
      </c>
      <c r="B5" t="s">
        <v>51</v>
      </c>
      <c r="C5" t="s">
        <v>53</v>
      </c>
      <c r="D5" s="17" t="s">
        <v>48</v>
      </c>
      <c r="E5" s="17" t="s">
        <v>48</v>
      </c>
      <c r="F5" s="23">
        <f>'DRGR Assumptions'!F28</f>
        <v>6183690</v>
      </c>
    </row>
    <row r="6" spans="1:6">
      <c r="A6" t="s">
        <v>45</v>
      </c>
      <c r="B6" t="s">
        <v>54</v>
      </c>
      <c r="C6" t="s">
        <v>55</v>
      </c>
      <c r="D6" s="17" t="s">
        <v>56</v>
      </c>
      <c r="E6" s="21">
        <f>'DRGR Assumptions'!E13</f>
        <v>1888.3698745440699</v>
      </c>
      <c r="F6" s="23">
        <f>'DRGR Assumptions'!C21</f>
        <v>141338820</v>
      </c>
    </row>
    <row r="7" spans="1:6">
      <c r="A7" t="s">
        <v>49</v>
      </c>
      <c r="B7" t="s">
        <v>54</v>
      </c>
      <c r="C7" t="s">
        <v>57</v>
      </c>
      <c r="D7" s="17" t="s">
        <v>56</v>
      </c>
      <c r="E7" s="21">
        <f>'DRGR Assumptions'!F13</f>
        <v>1156.6483626598258</v>
      </c>
      <c r="F7" s="23">
        <f>'DRGR Assumptions'!D21</f>
        <v>86571660</v>
      </c>
    </row>
    <row r="8" spans="1:6">
      <c r="A8" t="s">
        <v>45</v>
      </c>
      <c r="B8" t="s">
        <v>54</v>
      </c>
      <c r="C8" t="s">
        <v>58</v>
      </c>
      <c r="D8" s="17" t="s">
        <v>59</v>
      </c>
      <c r="E8" s="21">
        <f>'DRGR Assumptions'!G13</f>
        <v>809.30137480460144</v>
      </c>
      <c r="F8" s="23">
        <f>'DRGR Assumptions'!E21</f>
        <v>60573780</v>
      </c>
    </row>
    <row r="9" spans="1:6">
      <c r="A9" t="s">
        <v>49</v>
      </c>
      <c r="B9" t="s">
        <v>54</v>
      </c>
      <c r="C9" t="s">
        <v>60</v>
      </c>
      <c r="D9" s="17" t="s">
        <v>59</v>
      </c>
      <c r="E9" s="21">
        <f>'DRGR Assumptions'!H13</f>
        <v>495.7064411399254</v>
      </c>
      <c r="F9" s="23">
        <f>'DRGR Assumptions'!F21</f>
        <v>37102140</v>
      </c>
    </row>
    <row r="10" spans="1:6">
      <c r="A10" t="s">
        <v>45</v>
      </c>
      <c r="B10" t="s">
        <v>61</v>
      </c>
      <c r="C10" t="s">
        <v>62</v>
      </c>
      <c r="D10" s="17" t="s">
        <v>63</v>
      </c>
      <c r="E10" s="21">
        <f>'DRGR Assumptions'!E15</f>
        <v>94.131654120000022</v>
      </c>
      <c r="F10" s="23">
        <f>'DRGR Assumptions'!C23</f>
        <v>4706582.7060000002</v>
      </c>
    </row>
    <row r="11" spans="1:6">
      <c r="A11" t="s">
        <v>49</v>
      </c>
      <c r="B11" t="s">
        <v>61</v>
      </c>
      <c r="C11" t="s">
        <v>64</v>
      </c>
      <c r="D11" s="17" t="s">
        <v>63</v>
      </c>
      <c r="E11" s="21">
        <f>'DRGR Assumptions'!F15</f>
        <v>57.656725560000005</v>
      </c>
      <c r="F11" s="23">
        <f>'DRGR Assumptions'!D23</f>
        <v>2882836.2779999999</v>
      </c>
    </row>
    <row r="12" spans="1:6">
      <c r="A12" t="s">
        <v>45</v>
      </c>
      <c r="B12" t="s">
        <v>61</v>
      </c>
      <c r="C12" t="s">
        <v>65</v>
      </c>
      <c r="D12" s="17" t="s">
        <v>66</v>
      </c>
      <c r="E12" s="21">
        <f>'DRGR Assumptions'!E16</f>
        <v>93.981284065495217</v>
      </c>
      <c r="F12" s="23">
        <f>'DRGR Assumptions'!C24</f>
        <v>9413165.4120000005</v>
      </c>
    </row>
    <row r="13" spans="1:6">
      <c r="A13" t="s">
        <v>49</v>
      </c>
      <c r="B13" t="s">
        <v>61</v>
      </c>
      <c r="C13" t="s">
        <v>67</v>
      </c>
      <c r="D13" s="17" t="s">
        <v>66</v>
      </c>
      <c r="E13" s="21">
        <f>'DRGR Assumptions'!F16</f>
        <v>57.564622164536743</v>
      </c>
      <c r="F13" s="23">
        <f>'DRGR Assumptions'!D24</f>
        <v>5765672.5559999999</v>
      </c>
    </row>
    <row r="14" spans="1:6">
      <c r="A14" t="s">
        <v>45</v>
      </c>
      <c r="B14" t="s">
        <v>61</v>
      </c>
      <c r="C14" t="s">
        <v>68</v>
      </c>
      <c r="D14" s="17" t="s">
        <v>59</v>
      </c>
      <c r="E14" s="21">
        <f>'DRGR Assumptions'!G16</f>
        <v>80.619830650926531</v>
      </c>
      <c r="F14" s="23">
        <f>SUM('DRGR Assumptions'!E23:E24)</f>
        <v>6051320.6220000014</v>
      </c>
    </row>
    <row r="15" spans="1:6">
      <c r="A15" t="s">
        <v>49</v>
      </c>
      <c r="B15" t="s">
        <v>61</v>
      </c>
      <c r="C15" t="s">
        <v>69</v>
      </c>
      <c r="D15" s="17" t="s">
        <v>59</v>
      </c>
      <c r="E15" s="21">
        <f>'DRGR Assumptions'!H16</f>
        <v>49.38057759623004</v>
      </c>
      <c r="F15" s="23">
        <f>SUM('DRGR Assumptions'!F23:F24)</f>
        <v>3706503.7860000003</v>
      </c>
    </row>
    <row r="16" spans="1:6">
      <c r="A16" t="s">
        <v>45</v>
      </c>
      <c r="B16" t="s">
        <v>70</v>
      </c>
      <c r="C16" t="s">
        <v>71</v>
      </c>
      <c r="D16" s="17" t="s">
        <v>56</v>
      </c>
      <c r="E16" s="21">
        <f>'DRGR Assumptions'!E14</f>
        <v>201.9126</v>
      </c>
      <c r="F16" s="23">
        <f>'DRGR Assumptions'!C22</f>
        <v>14133882</v>
      </c>
    </row>
    <row r="17" spans="1:6">
      <c r="A17" t="s">
        <v>49</v>
      </c>
      <c r="B17" t="s">
        <v>70</v>
      </c>
      <c r="C17" t="s">
        <v>72</v>
      </c>
      <c r="D17" s="17" t="s">
        <v>56</v>
      </c>
      <c r="E17" s="21">
        <f>'DRGR Assumptions'!F14</f>
        <v>123.67379999999999</v>
      </c>
      <c r="F17" s="23">
        <f>'DRGR Assumptions'!D22</f>
        <v>8657166</v>
      </c>
    </row>
    <row r="18" spans="1:6">
      <c r="A18" t="s">
        <v>45</v>
      </c>
      <c r="B18" t="s">
        <v>70</v>
      </c>
      <c r="C18" t="s">
        <v>73</v>
      </c>
      <c r="D18" s="17" t="s">
        <v>59</v>
      </c>
      <c r="E18" s="21">
        <f>'DRGR Assumptions'!G14</f>
        <v>86.533971428571434</v>
      </c>
      <c r="F18" s="23">
        <f>'DRGR Assumptions'!E22</f>
        <v>6057378</v>
      </c>
    </row>
    <row r="19" spans="1:6">
      <c r="A19" t="s">
        <v>49</v>
      </c>
      <c r="B19" t="s">
        <v>70</v>
      </c>
      <c r="C19" t="s">
        <v>74</v>
      </c>
      <c r="D19" s="17" t="s">
        <v>59</v>
      </c>
      <c r="E19" s="21">
        <f>'DRGR Assumptions'!H14</f>
        <v>53.003057142857145</v>
      </c>
      <c r="F19" s="23">
        <f>'DRGR Assumptions'!F22</f>
        <v>3710213.9999999995</v>
      </c>
    </row>
    <row r="20" spans="1:6">
      <c r="A20" t="s">
        <v>45</v>
      </c>
      <c r="B20" t="s">
        <v>75</v>
      </c>
      <c r="C20" t="s">
        <v>76</v>
      </c>
      <c r="D20" s="17" t="s">
        <v>77</v>
      </c>
      <c r="E20" s="21">
        <f>'DRGR Assumptions'!E17</f>
        <v>0</v>
      </c>
      <c r="F20" s="23">
        <f>'DRGR Assumptions'!C25</f>
        <v>3365210</v>
      </c>
    </row>
    <row r="21" spans="1:6">
      <c r="A21" t="s">
        <v>49</v>
      </c>
      <c r="B21" t="s">
        <v>75</v>
      </c>
      <c r="C21" t="s">
        <v>78</v>
      </c>
      <c r="D21" s="17" t="s">
        <v>77</v>
      </c>
      <c r="E21" s="21">
        <f>'DRGR Assumptions'!F17</f>
        <v>0</v>
      </c>
      <c r="F21" s="23">
        <f>'DRGR Assumptions'!D25</f>
        <v>2061229.9999999998</v>
      </c>
    </row>
    <row r="22" spans="1:6">
      <c r="A22" t="s">
        <v>45</v>
      </c>
      <c r="B22" t="s">
        <v>79</v>
      </c>
      <c r="C22" t="s">
        <v>80</v>
      </c>
      <c r="D22" s="17" t="s">
        <v>56</v>
      </c>
      <c r="E22" s="21">
        <f>'DRGR Assumptions'!E18</f>
        <v>13.023162515387622</v>
      </c>
      <c r="F22" s="23">
        <f>'DRGR Assumptions'!C26</f>
        <v>2355647</v>
      </c>
    </row>
    <row r="23" spans="1:6">
      <c r="A23" t="s">
        <v>49</v>
      </c>
      <c r="B23" t="s">
        <v>79</v>
      </c>
      <c r="C23" t="s">
        <v>81</v>
      </c>
      <c r="D23" s="17" t="s">
        <v>56</v>
      </c>
      <c r="E23" s="21">
        <f>'DRGR Assumptions'!F18</f>
        <v>7.9768374846123784</v>
      </c>
      <c r="F23" s="23">
        <f>'DRGR Assumptions'!D26</f>
        <v>1442860.9999999998</v>
      </c>
    </row>
    <row r="24" spans="1:6">
      <c r="A24" t="s">
        <v>45</v>
      </c>
      <c r="B24" t="s">
        <v>79</v>
      </c>
      <c r="C24" t="s">
        <v>82</v>
      </c>
      <c r="D24" s="17" t="s">
        <v>59</v>
      </c>
      <c r="E24" s="21">
        <f>'DRGR Assumptions'!G18</f>
        <v>5.5813553637375524</v>
      </c>
      <c r="F24" s="23">
        <f>'DRGR Assumptions'!E26</f>
        <v>1009563</v>
      </c>
    </row>
    <row r="25" spans="1:6">
      <c r="A25" t="s">
        <v>49</v>
      </c>
      <c r="B25" t="s">
        <v>79</v>
      </c>
      <c r="C25" t="s">
        <v>83</v>
      </c>
      <c r="D25" s="17" t="s">
        <v>59</v>
      </c>
      <c r="E25" s="21">
        <f>'DRGR Assumptions'!H18</f>
        <v>3.4186446362624481</v>
      </c>
      <c r="F25" s="23">
        <f>'DRGR Assumptions'!F26</f>
        <v>618369</v>
      </c>
    </row>
    <row r="28" spans="1:6">
      <c r="D28" s="20"/>
    </row>
    <row r="29" spans="1:6">
      <c r="D29" s="20"/>
    </row>
    <row r="30" spans="1:6">
      <c r="D30" s="20"/>
    </row>
    <row r="31" spans="1:6">
      <c r="D31" s="20"/>
    </row>
    <row r="32" spans="1:6">
      <c r="D32" s="18"/>
      <c r="E32" s="19"/>
    </row>
    <row r="33" spans="4:6">
      <c r="D33" s="18"/>
      <c r="E33" s="19"/>
    </row>
    <row r="34" spans="4:6">
      <c r="D34" s="18"/>
    </row>
    <row r="35" spans="4:6">
      <c r="D35" s="18"/>
    </row>
    <row r="38" spans="4:6">
      <c r="D38" s="22"/>
      <c r="E38" s="23"/>
      <c r="F38" s="21"/>
    </row>
    <row r="39" spans="4:6">
      <c r="D39" s="22"/>
      <c r="E39" s="23"/>
      <c r="F39" s="2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5"/>
  <cols>
    <col min="1" max="1" width="26.7109375" customWidth="1"/>
    <col min="2" max="2" width="20.7109375" bestFit="1" customWidth="1"/>
    <col min="3" max="3" width="16" customWidth="1"/>
    <col min="4" max="4" width="23" customWidth="1"/>
    <col min="5" max="5" width="20.28515625" customWidth="1"/>
    <col min="6" max="6" width="15.5703125" customWidth="1"/>
    <col min="7" max="7" width="14.5703125" bestFit="1" customWidth="1"/>
    <col min="8" max="8" width="14.28515625" customWidth="1"/>
  </cols>
  <sheetData>
    <row r="3" spans="1:8">
      <c r="A3" t="s">
        <v>84</v>
      </c>
      <c r="B3" s="17" t="s">
        <v>85</v>
      </c>
      <c r="C3" s="17"/>
      <c r="D3" s="17"/>
    </row>
    <row r="4" spans="1:8">
      <c r="A4" t="s">
        <v>86</v>
      </c>
      <c r="B4" s="20">
        <v>0.7</v>
      </c>
      <c r="C4" s="17"/>
      <c r="D4" s="17"/>
    </row>
    <row r="5" spans="1:8">
      <c r="A5" t="s">
        <v>87</v>
      </c>
      <c r="B5" s="20">
        <v>0.3</v>
      </c>
      <c r="C5" s="17"/>
      <c r="D5" s="17"/>
    </row>
    <row r="6" spans="1:8">
      <c r="B6" s="20"/>
      <c r="C6" s="17"/>
      <c r="D6" s="17"/>
    </row>
    <row r="7" spans="1:8">
      <c r="A7" t="s">
        <v>88</v>
      </c>
      <c r="B7" s="20" t="s">
        <v>89</v>
      </c>
      <c r="C7" s="17" t="s">
        <v>90</v>
      </c>
      <c r="D7" s="17"/>
    </row>
    <row r="8" spans="1:8">
      <c r="A8" t="s">
        <v>91</v>
      </c>
      <c r="B8" s="18">
        <v>336521000</v>
      </c>
      <c r="C8" s="19">
        <f>B8/B10</f>
        <v>0.6201505959708391</v>
      </c>
      <c r="D8" s="17"/>
    </row>
    <row r="9" spans="1:8">
      <c r="A9" t="s">
        <v>92</v>
      </c>
      <c r="B9" s="18">
        <v>206123000</v>
      </c>
      <c r="C9" s="19">
        <f>B9/B10</f>
        <v>0.3798494040291609</v>
      </c>
      <c r="D9" s="17"/>
    </row>
    <row r="10" spans="1:8">
      <c r="A10" t="s">
        <v>93</v>
      </c>
      <c r="B10" s="18">
        <f>SUM(B8:B9)</f>
        <v>542644000</v>
      </c>
      <c r="C10" s="17"/>
      <c r="D10" s="17"/>
    </row>
    <row r="11" spans="1:8">
      <c r="B11" s="18"/>
      <c r="C11" s="17"/>
      <c r="D11" s="17"/>
    </row>
    <row r="12" spans="1:8" ht="15" thickBot="1">
      <c r="A12" t="s">
        <v>94</v>
      </c>
      <c r="B12" s="17" t="s">
        <v>95</v>
      </c>
      <c r="C12" s="17" t="s">
        <v>96</v>
      </c>
      <c r="D12" s="17" t="s">
        <v>97</v>
      </c>
      <c r="E12" s="25" t="s">
        <v>98</v>
      </c>
      <c r="F12" s="25" t="s">
        <v>99</v>
      </c>
      <c r="G12" s="25" t="s">
        <v>100</v>
      </c>
      <c r="H12" s="24" t="s">
        <v>101</v>
      </c>
    </row>
    <row r="13" spans="1:8" ht="15" thickTop="1">
      <c r="A13" t="s">
        <v>1</v>
      </c>
      <c r="B13" s="1">
        <v>74847</v>
      </c>
      <c r="C13" s="23">
        <v>325586400</v>
      </c>
      <c r="D13" s="1">
        <f>Table5[[#This Row],[Total Budget]]/Table5[[#This Row],[Est. Cost Per Unit]]</f>
        <v>4350.0260531484228</v>
      </c>
      <c r="E13" s="21">
        <f>D13*B4*C8</f>
        <v>1888.3698745440699</v>
      </c>
      <c r="F13" s="26">
        <f>D13*B4*C9</f>
        <v>1156.6483626598258</v>
      </c>
      <c r="G13" s="26">
        <f>D13*B5*C8</f>
        <v>809.30137480460144</v>
      </c>
      <c r="H13" s="26">
        <f>D13*B5*C9</f>
        <v>495.7064411399254</v>
      </c>
    </row>
    <row r="14" spans="1:8">
      <c r="A14" t="s">
        <v>102</v>
      </c>
      <c r="B14" s="28">
        <v>70000</v>
      </c>
      <c r="C14" s="39">
        <v>32558640</v>
      </c>
      <c r="D14" s="27">
        <f>Table5[[#This Row],[Total Budget]]/Table5[[#This Row],[Est. Cost Per Unit]]</f>
        <v>465.12342857142858</v>
      </c>
      <c r="E14" s="21">
        <f>D14*B4*C8</f>
        <v>201.9126</v>
      </c>
      <c r="F14" s="26">
        <f>D14*B4*C9</f>
        <v>123.67379999999999</v>
      </c>
      <c r="G14" s="26">
        <f>D14*B5*C8</f>
        <v>86.533971428571434</v>
      </c>
      <c r="H14" s="26">
        <f>D14*B5*C9</f>
        <v>53.003057142857145</v>
      </c>
    </row>
    <row r="15" spans="1:8">
      <c r="A15" t="s">
        <v>103</v>
      </c>
      <c r="B15" s="28">
        <v>50000</v>
      </c>
      <c r="C15" s="39">
        <f>32558640*0.333</f>
        <v>10842027.120000001</v>
      </c>
      <c r="D15" s="27">
        <f>C15/B15</f>
        <v>216.84054240000003</v>
      </c>
      <c r="E15" s="21">
        <f>D15*B4*C8</f>
        <v>94.131654120000022</v>
      </c>
      <c r="F15" s="26">
        <f>D15*B4*C9</f>
        <v>57.656725560000005</v>
      </c>
      <c r="G15" s="26" t="s">
        <v>104</v>
      </c>
      <c r="H15" s="26" t="s">
        <v>104</v>
      </c>
    </row>
    <row r="16" spans="1:8">
      <c r="A16" t="s">
        <v>105</v>
      </c>
      <c r="B16" s="28">
        <v>100160</v>
      </c>
      <c r="C16" s="39">
        <f>32558640*0.666</f>
        <v>21684054.240000002</v>
      </c>
      <c r="D16" s="27">
        <f>C16/B16</f>
        <v>216.49415175718852</v>
      </c>
      <c r="E16" s="21">
        <f>D16*B4*C8</f>
        <v>93.981284065495217</v>
      </c>
      <c r="F16" s="26">
        <f>D16*B4*C9</f>
        <v>57.564622164536743</v>
      </c>
      <c r="G16" s="26">
        <f>SUM(D15:D16)*B5*C8</f>
        <v>80.619830650926531</v>
      </c>
      <c r="H16" s="26">
        <f>SUM(D15:D16)*B5*C9</f>
        <v>49.38057759623004</v>
      </c>
    </row>
    <row r="17" spans="1:8">
      <c r="A17" t="s">
        <v>106</v>
      </c>
      <c r="B17" s="1"/>
      <c r="C17" s="39">
        <v>5426440</v>
      </c>
      <c r="D17" s="1"/>
      <c r="E17" s="21">
        <f>Table5[[#This Row],[Units - FLOR Action Plan]]*C8</f>
        <v>0</v>
      </c>
      <c r="F17" s="26">
        <f>D17*C9</f>
        <v>0</v>
      </c>
      <c r="G17" s="21" t="s">
        <v>48</v>
      </c>
      <c r="H17" s="21" t="s">
        <v>48</v>
      </c>
    </row>
    <row r="18" spans="1:8">
      <c r="A18" t="s">
        <v>107</v>
      </c>
      <c r="B18" s="27">
        <v>180881.33333333334</v>
      </c>
      <c r="C18" s="39">
        <v>5426440</v>
      </c>
      <c r="D18" s="27">
        <v>30</v>
      </c>
      <c r="E18" s="21">
        <f>D18*B4*C8</f>
        <v>13.023162515387622</v>
      </c>
      <c r="F18" s="26">
        <f>D18*B4*C9</f>
        <v>7.9768374846123784</v>
      </c>
      <c r="G18" s="26">
        <f>D18*B5*C8</f>
        <v>5.5813553637375524</v>
      </c>
      <c r="H18" s="26">
        <f>D18*B5*C9</f>
        <v>3.4186446362624481</v>
      </c>
    </row>
    <row r="20" spans="1:8" ht="15" thickBot="1">
      <c r="A20" t="s">
        <v>108</v>
      </c>
      <c r="B20" s="17" t="s">
        <v>96</v>
      </c>
      <c r="C20" s="25" t="s">
        <v>98</v>
      </c>
      <c r="D20" s="25" t="s">
        <v>99</v>
      </c>
      <c r="E20" s="25" t="s">
        <v>100</v>
      </c>
      <c r="F20" s="24" t="s">
        <v>101</v>
      </c>
    </row>
    <row r="21" spans="1:8" ht="15" thickTop="1">
      <c r="A21" t="s">
        <v>1</v>
      </c>
      <c r="B21" s="23">
        <v>325586400</v>
      </c>
      <c r="C21" s="23">
        <f>Table510[[#This Row],[Total Budget]]*$B$4*$C$8</f>
        <v>141338820</v>
      </c>
      <c r="D21" s="23">
        <f>Table510[[#This Row],[Total Budget]]*$B$4*$C$9</f>
        <v>86571660</v>
      </c>
      <c r="E21" s="23">
        <f>Table510[[#This Row],[Total Budget]]*$B$5*$C$8</f>
        <v>60573780</v>
      </c>
      <c r="F21" s="23">
        <f>Table510[[#This Row],[Total Budget]]*$B$5*$C$9</f>
        <v>37102140</v>
      </c>
    </row>
    <row r="22" spans="1:8">
      <c r="A22" t="s">
        <v>102</v>
      </c>
      <c r="B22" s="39">
        <v>32558640</v>
      </c>
      <c r="C22" s="23">
        <f>Table510[[#This Row],[Total Budget]]*$B$4*$C$8</f>
        <v>14133882</v>
      </c>
      <c r="D22" s="29">
        <f>Table510[[#This Row],[Total Budget]]*$B$4*$C$9</f>
        <v>8657166</v>
      </c>
      <c r="E22" s="29">
        <f>Table510[[#This Row],[Total Budget]]*$B$5*$C$8</f>
        <v>6057378</v>
      </c>
      <c r="F22" s="29">
        <f>Table510[[#This Row],[Total Budget]]*$B$5*$C$9</f>
        <v>3710213.9999999995</v>
      </c>
    </row>
    <row r="23" spans="1:8">
      <c r="A23" t="s">
        <v>103</v>
      </c>
      <c r="B23" s="39">
        <f>32558640*0.333</f>
        <v>10842027.120000001</v>
      </c>
      <c r="C23" s="23">
        <f>Table510[[#This Row],[Total Budget]]*$B$4*$C$8</f>
        <v>4706582.7060000002</v>
      </c>
      <c r="D23" s="29">
        <f>Table510[[#This Row],[Total Budget]]*$B$4*$C$9</f>
        <v>2882836.2779999999</v>
      </c>
      <c r="E23" s="29">
        <f>Table510[[#This Row],[Total Budget]]*$B$5*$C$8</f>
        <v>2017106.8740000003</v>
      </c>
      <c r="F23" s="29">
        <f>Table510[[#This Row],[Total Budget]]*$B$5*$C$9</f>
        <v>1235501.2620000001</v>
      </c>
    </row>
    <row r="24" spans="1:8">
      <c r="A24" t="s">
        <v>105</v>
      </c>
      <c r="B24" s="39">
        <f>32558640*0.666</f>
        <v>21684054.240000002</v>
      </c>
      <c r="C24" s="23">
        <f>Table510[[#This Row],[Total Budget]]*$B$4*$C$8</f>
        <v>9413165.4120000005</v>
      </c>
      <c r="D24" s="29">
        <f>Table510[[#This Row],[Total Budget]]*$B$4*$C$9</f>
        <v>5765672.5559999999</v>
      </c>
      <c r="E24" s="29">
        <f>Table510[[#This Row],[Total Budget]]*$B$5*$C$8</f>
        <v>4034213.7480000006</v>
      </c>
      <c r="F24" s="29">
        <f>Table510[[#This Row],[Total Budget]]*$B$5*$C$9</f>
        <v>2471002.5240000002</v>
      </c>
    </row>
    <row r="25" spans="1:8">
      <c r="A25" t="s">
        <v>106</v>
      </c>
      <c r="B25" s="39">
        <v>5426440</v>
      </c>
      <c r="C25" s="23">
        <f>Table510[[#This Row],[Total Budget]]*$C$8</f>
        <v>3365210</v>
      </c>
      <c r="D25" s="29">
        <f>Table510[[#This Row],[Total Budget]]*$C$9</f>
        <v>2061229.9999999998</v>
      </c>
      <c r="E25" s="23" t="s">
        <v>48</v>
      </c>
      <c r="F25" s="23" t="s">
        <v>48</v>
      </c>
    </row>
    <row r="26" spans="1:8">
      <c r="A26" t="s">
        <v>107</v>
      </c>
      <c r="B26" s="39">
        <v>5426440</v>
      </c>
      <c r="C26" s="23">
        <f>Table510[[#This Row],[Total Budget]]*$B$4*$C$8</f>
        <v>2355647</v>
      </c>
      <c r="D26" s="29">
        <f>Table510[[#This Row],[Total Budget]]*$B$4*$C$9</f>
        <v>1442860.9999999998</v>
      </c>
      <c r="E26" s="29">
        <f>Table510[[#This Row],[Total Budget]]*$B$5*$C$8</f>
        <v>1009563</v>
      </c>
      <c r="F26" s="29">
        <f>Table510[[#This Row],[Total Budget]]*$B$5*$C$9</f>
        <v>618369</v>
      </c>
    </row>
    <row r="27" spans="1:8">
      <c r="A27" t="s">
        <v>46</v>
      </c>
      <c r="B27" s="39">
        <v>27132200</v>
      </c>
      <c r="C27" s="23" t="s">
        <v>48</v>
      </c>
      <c r="D27" s="23" t="s">
        <v>48</v>
      </c>
      <c r="E27" s="29">
        <f>Table510[[#This Row],[Total Budget]]*C8</f>
        <v>16826050</v>
      </c>
      <c r="F27" s="29">
        <f>Table510[[#This Row],[Total Budget]]*C9</f>
        <v>10306150</v>
      </c>
    </row>
    <row r="28" spans="1:8">
      <c r="A28" t="s">
        <v>51</v>
      </c>
      <c r="B28" s="39">
        <v>16279320</v>
      </c>
      <c r="C28" s="23" t="s">
        <v>48</v>
      </c>
      <c r="D28" s="23" t="s">
        <v>48</v>
      </c>
      <c r="E28" s="29">
        <f>Table510[[#This Row],[Total Budget]]*C8</f>
        <v>10095630</v>
      </c>
      <c r="F28" s="29">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df9f891abd8af557ceba87cf1e9b9a7">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f8636e2d5242fdc8f31c836933dac0dd"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Props1.xml><?xml version="1.0" encoding="utf-8"?>
<ds:datastoreItem xmlns:ds="http://schemas.openxmlformats.org/officeDocument/2006/customXml" ds:itemID="{69366AEE-DC41-470B-93F7-633513CB7A26}"/>
</file>

<file path=customXml/itemProps2.xml><?xml version="1.0" encoding="utf-8"?>
<ds:datastoreItem xmlns:ds="http://schemas.openxmlformats.org/officeDocument/2006/customXml" ds:itemID="{B7C1F7F3-B52C-4BAF-9ECE-3EBF0CE90655}"/>
</file>

<file path=customXml/itemProps3.xml><?xml version="1.0" encoding="utf-8"?>
<ds:datastoreItem xmlns:ds="http://schemas.openxmlformats.org/officeDocument/2006/customXml" ds:itemID="{FFD3F92E-2456-47BB-B394-ED6B33819D9D}"/>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Holmes, Jennifer</cp:lastModifiedBy>
  <cp:revision/>
  <dcterms:created xsi:type="dcterms:W3CDTF">2012-04-19T15:15:44Z</dcterms:created>
  <dcterms:modified xsi:type="dcterms:W3CDTF">2026-01-23T16:55:01Z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368700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