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ml.chartshapes+xml"/>
  <Override PartName="/xl/charts/chart3.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ml.chartshapes+xml"/>
  <Override PartName="/xl/charts/chart4.xml" ContentType="application/vnd.openxmlformats-officedocument.drawingml.chart+xml"/>
  <Override PartName="/xl/theme/themeOverride3.xml" ContentType="application/vnd.openxmlformats-officedocument.themeOverride+xml"/>
  <Override PartName="/xl/drawings/drawing5.xml" ContentType="application/vnd.openxmlformats-officedocument.drawingml.chartshapes+xml"/>
  <Override PartName="/xl/drawings/drawing6.xml" ContentType="application/vnd.openxmlformats-officedocument.drawing+xml"/>
  <Override PartName="/xl/charts/chart5.xml" ContentType="application/vnd.openxmlformats-officedocument.drawingml.chart+xml"/>
  <Override PartName="/xl/theme/themeOverride4.xml" ContentType="application/vnd.openxmlformats-officedocument.themeOverride+xml"/>
  <Override PartName="/xl/drawings/drawing7.xml" ContentType="application/vnd.openxmlformats-officedocument.drawingml.chartshapes+xml"/>
  <Override PartName="/xl/charts/chart6.xml" ContentType="application/vnd.openxmlformats-officedocument.drawingml.chart+xml"/>
  <Override PartName="/xl/theme/themeOverride5.xml" ContentType="application/vnd.openxmlformats-officedocument.themeOverride+xml"/>
  <Override PartName="/xl/drawings/drawing8.xml" ContentType="application/vnd.openxmlformats-officedocument.drawingml.chartshapes+xml"/>
  <Override PartName="/xl/charts/chart7.xml" ContentType="application/vnd.openxmlformats-officedocument.drawingml.chart+xml"/>
  <Override PartName="/xl/theme/themeOverride6.xml" ContentType="application/vnd.openxmlformats-officedocument.themeOverride+xml"/>
  <Override PartName="/xl/drawings/drawing9.xml" ContentType="application/vnd.openxmlformats-officedocument.drawingml.chartshapes+xml"/>
  <Override PartName="/xl/charts/chart8.xml" ContentType="application/vnd.openxmlformats-officedocument.drawingml.chart+xml"/>
  <Override PartName="/xl/theme/themeOverride7.xml" ContentType="application/vnd.openxmlformats-officedocument.themeOverride+xml"/>
  <Override PartName="/xl/drawings/drawing10.xml" ContentType="application/vnd.openxmlformats-officedocument.drawingml.chartsha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https://ncconnect-my.sharepoint.com/personal/adele_waring_rebuild_nc_gov/Documents/Desktop/"/>
    </mc:Choice>
  </mc:AlternateContent>
  <xr:revisionPtr revIDLastSave="0" documentId="8_{C30BF5E5-9322-4726-89E8-41C4E4C9680D}" xr6:coauthVersionLast="47" xr6:coauthVersionMax="47" xr10:uidLastSave="{00000000-0000-0000-0000-000000000000}"/>
  <bookViews>
    <workbookView xWindow="1410" yWindow="900" windowWidth="27000" windowHeight="14160" activeTab="2" xr2:uid="{00000000-000D-0000-FFFF-FFFF00000000}"/>
  </bookViews>
  <sheets>
    <sheet name="Intro" sheetId="9" r:id="rId1"/>
    <sheet name="Financial Proj" sheetId="5" r:id="rId2"/>
    <sheet name="Performance Proj" sheetId="6" r:id="rId3"/>
    <sheet name="DRGR Projections" sheetId="7" state="hidden" r:id="rId4"/>
    <sheet name="DRGR Assumptions" sheetId="8" state="hidden"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84" i="5" l="1"/>
  <c r="P84" i="5"/>
  <c r="Q84" i="5"/>
  <c r="R84" i="5"/>
  <c r="S84" i="5"/>
  <c r="T84" i="5"/>
  <c r="U84" i="5"/>
  <c r="V84" i="5"/>
  <c r="W84" i="5"/>
  <c r="X84" i="5"/>
  <c r="Y84" i="5"/>
  <c r="Y29" i="5"/>
  <c r="M29" i="5" l="1"/>
  <c r="H84" i="5" l="1"/>
  <c r="G84" i="5"/>
  <c r="G83" i="5" l="1"/>
  <c r="F83" i="5"/>
  <c r="P30" i="6" l="1"/>
  <c r="Q30" i="6"/>
  <c r="R30" i="6"/>
  <c r="O30" i="6"/>
  <c r="D82" i="5" l="1"/>
  <c r="E82" i="5"/>
  <c r="F82" i="5"/>
  <c r="G82" i="5"/>
  <c r="H82" i="5"/>
  <c r="I82" i="5"/>
  <c r="J82" i="5"/>
  <c r="K82" i="5"/>
  <c r="L82" i="5"/>
  <c r="C82" i="5"/>
  <c r="D54" i="5"/>
  <c r="C54" i="5"/>
  <c r="B24" i="8" l="1"/>
  <c r="B23" i="8"/>
  <c r="D14" i="8"/>
  <c r="D13" i="8"/>
  <c r="C16" i="8" l="1"/>
  <c r="C15" i="8"/>
  <c r="D15" i="8" s="1"/>
  <c r="B10" i="8"/>
  <c r="C8" i="8" s="1"/>
  <c r="C24" i="8" l="1"/>
  <c r="F12" i="7" s="1"/>
  <c r="E26" i="8"/>
  <c r="F24" i="7" s="1"/>
  <c r="C25" i="8"/>
  <c r="F20" i="7" s="1"/>
  <c r="E23" i="8"/>
  <c r="E28" i="8"/>
  <c r="F4" i="7" s="1"/>
  <c r="C26" i="8"/>
  <c r="E22" i="8"/>
  <c r="F18" i="7" s="1"/>
  <c r="C22" i="8"/>
  <c r="F16" i="7" s="1"/>
  <c r="C23" i="8"/>
  <c r="F10" i="7" s="1"/>
  <c r="E27" i="8"/>
  <c r="F2" i="7" s="1"/>
  <c r="E24" i="8"/>
  <c r="E21" i="8"/>
  <c r="F8" i="7" s="1"/>
  <c r="C21" i="8"/>
  <c r="F6" i="7" s="1"/>
  <c r="E15" i="8"/>
  <c r="E10" i="7" s="1"/>
  <c r="E18" i="8"/>
  <c r="E22" i="7" s="1"/>
  <c r="G18" i="8"/>
  <c r="E24" i="7" s="1"/>
  <c r="E17" i="8"/>
  <c r="E20" i="7" s="1"/>
  <c r="G14" i="8"/>
  <c r="E18" i="7" s="1"/>
  <c r="E14" i="8"/>
  <c r="E16" i="7" s="1"/>
  <c r="E13" i="8"/>
  <c r="E6" i="7" s="1"/>
  <c r="G13" i="8"/>
  <c r="D16" i="8"/>
  <c r="C9" i="8"/>
  <c r="E8" i="7"/>
  <c r="F29" i="6"/>
  <c r="W29" i="6"/>
  <c r="Y3" i="5"/>
  <c r="Y5" i="5"/>
  <c r="Y31" i="5"/>
  <c r="Y56" i="5"/>
  <c r="E3" i="5"/>
  <c r="D3" i="5"/>
  <c r="E58" i="6"/>
  <c r="D58" i="6"/>
  <c r="F58" i="6"/>
  <c r="G58" i="6"/>
  <c r="H58" i="6"/>
  <c r="I58" i="6"/>
  <c r="J58" i="6"/>
  <c r="K58" i="6"/>
  <c r="L58" i="6"/>
  <c r="M58" i="6"/>
  <c r="N58" i="6"/>
  <c r="O58" i="6"/>
  <c r="P58" i="6"/>
  <c r="Q58" i="6"/>
  <c r="R58" i="6"/>
  <c r="S58" i="6"/>
  <c r="T58" i="6"/>
  <c r="U58" i="6"/>
  <c r="V58" i="6"/>
  <c r="W58" i="6"/>
  <c r="X58" i="6"/>
  <c r="Y58" i="6"/>
  <c r="C58" i="6"/>
  <c r="D31" i="6"/>
  <c r="E31" i="6"/>
  <c r="F31" i="6"/>
  <c r="G31" i="6"/>
  <c r="H31" i="6"/>
  <c r="I31" i="6"/>
  <c r="J31" i="6"/>
  <c r="K31" i="6"/>
  <c r="L31" i="6"/>
  <c r="M31" i="6"/>
  <c r="N31" i="6"/>
  <c r="O31" i="6"/>
  <c r="P31" i="6"/>
  <c r="Q31" i="6"/>
  <c r="R31" i="6"/>
  <c r="S31" i="6"/>
  <c r="T31" i="6"/>
  <c r="U31" i="6"/>
  <c r="V31" i="6"/>
  <c r="W31" i="6"/>
  <c r="X31" i="6"/>
  <c r="Y31" i="6"/>
  <c r="C31" i="6"/>
  <c r="D5" i="6"/>
  <c r="E5" i="6"/>
  <c r="F5" i="6"/>
  <c r="G5" i="6"/>
  <c r="H5" i="6"/>
  <c r="I5" i="6"/>
  <c r="J5" i="6"/>
  <c r="K5" i="6"/>
  <c r="L5" i="6"/>
  <c r="M5" i="6"/>
  <c r="N5" i="6"/>
  <c r="O5" i="6"/>
  <c r="P5" i="6"/>
  <c r="Q5" i="6"/>
  <c r="R5" i="6"/>
  <c r="S5" i="6"/>
  <c r="T5" i="6"/>
  <c r="U5" i="6"/>
  <c r="V5" i="6"/>
  <c r="W5" i="6"/>
  <c r="X5" i="6"/>
  <c r="Y5" i="6"/>
  <c r="C5" i="6"/>
  <c r="C3" i="6"/>
  <c r="D31" i="5"/>
  <c r="D83" i="5" s="1"/>
  <c r="E31" i="5"/>
  <c r="E83" i="5" s="1"/>
  <c r="H31" i="5"/>
  <c r="I31" i="5"/>
  <c r="J31" i="5"/>
  <c r="L31" i="5"/>
  <c r="M31" i="5"/>
  <c r="N31" i="5"/>
  <c r="O31" i="5"/>
  <c r="P31" i="5"/>
  <c r="Q31" i="5"/>
  <c r="R31" i="5"/>
  <c r="S31" i="5"/>
  <c r="T31" i="5"/>
  <c r="U31" i="5"/>
  <c r="V31" i="5"/>
  <c r="W31" i="5"/>
  <c r="X31" i="5"/>
  <c r="H56" i="5"/>
  <c r="I56" i="5"/>
  <c r="J56" i="5"/>
  <c r="K56" i="5"/>
  <c r="L56" i="5"/>
  <c r="M56" i="5"/>
  <c r="N56" i="5"/>
  <c r="O56" i="5"/>
  <c r="P56" i="5"/>
  <c r="Q56" i="5"/>
  <c r="R56" i="5"/>
  <c r="S56" i="5"/>
  <c r="T56" i="5"/>
  <c r="U56" i="5"/>
  <c r="V56" i="5"/>
  <c r="W56" i="5"/>
  <c r="X56" i="5"/>
  <c r="D84" i="5"/>
  <c r="I84" i="5"/>
  <c r="J84" i="5"/>
  <c r="K84" i="5"/>
  <c r="L84" i="5"/>
  <c r="M84" i="5"/>
  <c r="N84" i="5"/>
  <c r="C84" i="5"/>
  <c r="C31" i="5"/>
  <c r="C83" i="5" s="1"/>
  <c r="H5" i="5"/>
  <c r="I5" i="5"/>
  <c r="J5" i="5"/>
  <c r="K5" i="5"/>
  <c r="L5" i="5"/>
  <c r="M5" i="5"/>
  <c r="N5" i="5"/>
  <c r="O5" i="5"/>
  <c r="P5" i="5"/>
  <c r="Q5" i="5"/>
  <c r="R5" i="5"/>
  <c r="S5" i="5"/>
  <c r="T5" i="5"/>
  <c r="U5" i="5"/>
  <c r="V5" i="5"/>
  <c r="W5" i="5"/>
  <c r="X5" i="5"/>
  <c r="C3" i="5"/>
  <c r="E57" i="6"/>
  <c r="D57" i="6"/>
  <c r="C57" i="6"/>
  <c r="B58" i="6"/>
  <c r="B5" i="6"/>
  <c r="B82" i="5"/>
  <c r="D95" i="6"/>
  <c r="F57" i="6"/>
  <c r="G57" i="6"/>
  <c r="H57" i="6"/>
  <c r="I57" i="6"/>
  <c r="J57" i="6"/>
  <c r="B57" i="6"/>
  <c r="D3" i="6"/>
  <c r="B3" i="6"/>
  <c r="B5" i="5"/>
  <c r="B56" i="5"/>
  <c r="B3" i="5"/>
  <c r="B31" i="6"/>
  <c r="B83" i="5"/>
  <c r="L54" i="5"/>
  <c r="K54" i="5"/>
  <c r="J54" i="5"/>
  <c r="I54" i="5"/>
  <c r="H54" i="5"/>
  <c r="G54" i="5"/>
  <c r="F54" i="5"/>
  <c r="E54" i="5"/>
  <c r="B54" i="5"/>
  <c r="B31" i="5"/>
  <c r="X29" i="5"/>
  <c r="W29" i="5"/>
  <c r="V29" i="5"/>
  <c r="U29" i="5"/>
  <c r="T29" i="5"/>
  <c r="S29" i="5"/>
  <c r="R29" i="5"/>
  <c r="Q29" i="5"/>
  <c r="P29" i="5"/>
  <c r="O29" i="5"/>
  <c r="N29" i="5"/>
  <c r="I29" i="5"/>
  <c r="H29" i="5"/>
  <c r="G29" i="5"/>
  <c r="F29" i="5"/>
  <c r="E29" i="5"/>
  <c r="D29" i="5"/>
  <c r="C29" i="5"/>
  <c r="B29" i="5"/>
  <c r="O29" i="6"/>
  <c r="C29" i="6"/>
  <c r="T29" i="6"/>
  <c r="D29" i="6"/>
  <c r="B29" i="6"/>
  <c r="Q29" i="6"/>
  <c r="Y29" i="6"/>
  <c r="J29" i="6"/>
  <c r="E3" i="6"/>
  <c r="I3" i="6"/>
  <c r="M3" i="6"/>
  <c r="Q3" i="6"/>
  <c r="U3" i="6"/>
  <c r="X3" i="6"/>
  <c r="H3" i="6"/>
  <c r="L3" i="6"/>
  <c r="P3" i="6"/>
  <c r="T3" i="6"/>
  <c r="G3" i="6"/>
  <c r="K3" i="6"/>
  <c r="O3" i="6"/>
  <c r="S3" i="6"/>
  <c r="W3" i="6"/>
  <c r="F3" i="6"/>
  <c r="J3" i="6"/>
  <c r="N3" i="6"/>
  <c r="R3" i="6"/>
  <c r="V3" i="6"/>
  <c r="Y3" i="6"/>
  <c r="F3" i="5"/>
  <c r="G3" i="5"/>
  <c r="H3" i="5"/>
  <c r="I3" i="5"/>
  <c r="J3" i="5"/>
  <c r="K3" i="5"/>
  <c r="L3" i="5"/>
  <c r="M3" i="5"/>
  <c r="N3" i="5"/>
  <c r="O3" i="5"/>
  <c r="P3" i="5"/>
  <c r="Q3" i="5"/>
  <c r="R3" i="5"/>
  <c r="S3" i="5"/>
  <c r="T3" i="5"/>
  <c r="U3" i="5"/>
  <c r="V3" i="5"/>
  <c r="W3" i="5"/>
  <c r="X3" i="5"/>
  <c r="E29" i="6"/>
  <c r="H29" i="6"/>
  <c r="S29" i="6"/>
  <c r="R29" i="6"/>
  <c r="I29" i="6"/>
  <c r="X29" i="6"/>
  <c r="L29" i="6"/>
  <c r="G29" i="6"/>
  <c r="N29" i="6"/>
  <c r="U29" i="6"/>
  <c r="V29" i="6"/>
  <c r="M29" i="6"/>
  <c r="P29" i="6"/>
  <c r="K29" i="6"/>
  <c r="C81" i="5" l="1"/>
  <c r="K83" i="5"/>
  <c r="V83" i="5"/>
  <c r="M83" i="5"/>
  <c r="J83" i="5"/>
  <c r="F14" i="7"/>
  <c r="S83" i="5"/>
  <c r="N83" i="5"/>
  <c r="P56" i="6"/>
  <c r="F56" i="6"/>
  <c r="B56" i="6"/>
  <c r="Q56" i="6"/>
  <c r="E95" i="6"/>
  <c r="H95" i="6"/>
  <c r="M95" i="6"/>
  <c r="D56" i="6"/>
  <c r="L56" i="6"/>
  <c r="O95" i="6"/>
  <c r="T95" i="6"/>
  <c r="N95" i="6"/>
  <c r="J95" i="6"/>
  <c r="F81" i="5"/>
  <c r="E81" i="5"/>
  <c r="J81" i="5"/>
  <c r="I83" i="5"/>
  <c r="H83" i="5"/>
  <c r="T83" i="5"/>
  <c r="I56" i="6"/>
  <c r="O56" i="6"/>
  <c r="G95" i="6"/>
  <c r="F95" i="6"/>
  <c r="X95" i="6"/>
  <c r="F26" i="8"/>
  <c r="F21" i="8"/>
  <c r="F9" i="7" s="1"/>
  <c r="F22" i="8"/>
  <c r="F19" i="7" s="1"/>
  <c r="F23" i="8"/>
  <c r="F24" i="8"/>
  <c r="D22" i="8"/>
  <c r="F17" i="7" s="1"/>
  <c r="F28" i="8"/>
  <c r="F5" i="7" s="1"/>
  <c r="D23" i="8"/>
  <c r="F11" i="7" s="1"/>
  <c r="D24" i="8"/>
  <c r="F13" i="7" s="1"/>
  <c r="D21" i="8"/>
  <c r="F7" i="7" s="1"/>
  <c r="D25" i="8"/>
  <c r="F21" i="7" s="1"/>
  <c r="D26" i="8"/>
  <c r="F23" i="7" s="1"/>
  <c r="F27" i="8"/>
  <c r="F3" i="7" s="1"/>
  <c r="L81" i="5"/>
  <c r="H81" i="5"/>
  <c r="X56" i="6"/>
  <c r="G81" i="5"/>
  <c r="F25" i="7"/>
  <c r="F22" i="7"/>
  <c r="U83" i="5"/>
  <c r="O83" i="5"/>
  <c r="Q95" i="6"/>
  <c r="W83" i="5"/>
  <c r="D81" i="5"/>
  <c r="S56" i="6"/>
  <c r="R56" i="6"/>
  <c r="Y95" i="6"/>
  <c r="K56" i="6"/>
  <c r="N56" i="6"/>
  <c r="E56" i="6"/>
  <c r="C56" i="6"/>
  <c r="U56" i="6"/>
  <c r="U95" i="6"/>
  <c r="X83" i="5"/>
  <c r="R95" i="6"/>
  <c r="T56" i="6"/>
  <c r="B95" i="6"/>
  <c r="H56" i="6"/>
  <c r="L83" i="5"/>
  <c r="R83" i="5"/>
  <c r="Y83" i="5"/>
  <c r="I95" i="6"/>
  <c r="M56" i="6"/>
  <c r="J56" i="6"/>
  <c r="S95" i="6"/>
  <c r="C95" i="6"/>
  <c r="B81" i="5"/>
  <c r="I81" i="5"/>
  <c r="W56" i="6"/>
  <c r="V95" i="6"/>
  <c r="Y56" i="6"/>
  <c r="W95" i="6"/>
  <c r="V56" i="6"/>
  <c r="K81" i="5"/>
  <c r="Q83" i="5"/>
  <c r="P83" i="5"/>
  <c r="P95" i="6"/>
  <c r="G56" i="6"/>
  <c r="L95" i="6"/>
  <c r="K95" i="6"/>
  <c r="H18" i="8"/>
  <c r="E25" i="7" s="1"/>
  <c r="F18" i="8"/>
  <c r="E23" i="7" s="1"/>
  <c r="F17" i="8"/>
  <c r="E21" i="7" s="1"/>
  <c r="F13" i="8"/>
  <c r="E7" i="7" s="1"/>
  <c r="H13" i="8"/>
  <c r="F14" i="8"/>
  <c r="E17" i="7" s="1"/>
  <c r="H14" i="8"/>
  <c r="E19" i="7" s="1"/>
  <c r="F16" i="8"/>
  <c r="E13" i="7" s="1"/>
  <c r="E16" i="8"/>
  <c r="E12" i="7" s="1"/>
  <c r="G16" i="8"/>
  <c r="E14" i="7" s="1"/>
  <c r="F15" i="8"/>
  <c r="E11" i="7" s="1"/>
  <c r="H16" i="8"/>
  <c r="E15" i="7" s="1"/>
  <c r="E9" i="7"/>
  <c r="F15" i="7" l="1"/>
  <c r="O82" i="5"/>
  <c r="Y82" i="5"/>
  <c r="V82" i="5"/>
  <c r="X82" i="5"/>
  <c r="W82" i="5"/>
  <c r="U82" i="5"/>
  <c r="Q82" i="5"/>
  <c r="N82" i="5"/>
  <c r="S82" i="5"/>
  <c r="P82" i="5"/>
  <c r="T82" i="5"/>
  <c r="R82" i="5"/>
  <c r="N54" i="5"/>
  <c r="X54" i="5"/>
  <c r="T54" i="5"/>
  <c r="Q54" i="5"/>
  <c r="V54" i="5"/>
  <c r="P54" i="5"/>
  <c r="U54" i="5"/>
  <c r="Y54" i="5"/>
  <c r="R54" i="5"/>
  <c r="S54" i="5"/>
  <c r="W54" i="5"/>
  <c r="O54" i="5"/>
  <c r="M54" i="5"/>
  <c r="M82" i="5"/>
  <c r="Y81" i="5" l="1"/>
  <c r="W81" i="5"/>
  <c r="X81" i="5"/>
  <c r="O81" i="5"/>
  <c r="S81" i="5"/>
  <c r="P81" i="5"/>
  <c r="M81" i="5"/>
  <c r="V81" i="5"/>
  <c r="Q81" i="5"/>
  <c r="U81" i="5"/>
  <c r="R81" i="5"/>
  <c r="T81" i="5"/>
  <c r="N81" i="5"/>
</calcChain>
</file>

<file path=xl/sharedStrings.xml><?xml version="1.0" encoding="utf-8"?>
<sst xmlns="http://schemas.openxmlformats.org/spreadsheetml/2006/main" count="398" uniqueCount="126">
  <si>
    <t>Housing</t>
  </si>
  <si>
    <t>4/2020</t>
  </si>
  <si>
    <t>7/2020</t>
  </si>
  <si>
    <t>10/2020</t>
  </si>
  <si>
    <t>1/2021</t>
  </si>
  <si>
    <t>4/2021</t>
  </si>
  <si>
    <t>7/2021</t>
  </si>
  <si>
    <t>10/2021</t>
  </si>
  <si>
    <t>1/2022</t>
  </si>
  <si>
    <t>4/2022</t>
  </si>
  <si>
    <t>7/2022</t>
  </si>
  <si>
    <t>10/2022</t>
  </si>
  <si>
    <t>1/2023</t>
  </si>
  <si>
    <t>4/2023</t>
  </si>
  <si>
    <t>7/2023</t>
  </si>
  <si>
    <t>10/2023</t>
  </si>
  <si>
    <t>1/2024</t>
  </si>
  <si>
    <t>4/2024</t>
  </si>
  <si>
    <t>7/2024</t>
  </si>
  <si>
    <t>10/2024</t>
  </si>
  <si>
    <t>1/2025</t>
  </si>
  <si>
    <t>4/2025</t>
  </si>
  <si>
    <t>7/2025</t>
  </si>
  <si>
    <t>10/2025</t>
  </si>
  <si>
    <t>1/2026</t>
  </si>
  <si>
    <t>Projected Expenditures</t>
  </si>
  <si>
    <t>Quarterly Projection</t>
  </si>
  <si>
    <t>Actual Expenditure</t>
  </si>
  <si>
    <t>Actual Quarterly Expend (from QPRs)</t>
  </si>
  <si>
    <t>Non-Housing</t>
  </si>
  <si>
    <t>Planning &amp; Admin</t>
  </si>
  <si>
    <t>Total Expenditures</t>
  </si>
  <si>
    <t>Construction of New Housing</t>
  </si>
  <si>
    <t>Projected Units</t>
  </si>
  <si>
    <t># of Housing Units (Quarterly Projection)</t>
  </si>
  <si>
    <t>Actual Units</t>
  </si>
  <si>
    <t># of Housing Units (Populated from QPR Reporting)</t>
  </si>
  <si>
    <t>Residential Rehab and Reconstruction</t>
  </si>
  <si>
    <t>Public Facilities</t>
  </si>
  <si>
    <t>Projected Facilities</t>
  </si>
  <si>
    <t># of Public Facilities (Quarterly Projection)</t>
  </si>
  <si>
    <t>Actual Facilities</t>
  </si>
  <si>
    <t># of Public Facilities (Populated from QPR Reporting)</t>
  </si>
  <si>
    <t>Quarterly Projections by Activity Type:</t>
  </si>
  <si>
    <t>Acquisition, construction,reconstruction of public facilities</t>
  </si>
  <si>
    <t># of Public Facilities</t>
  </si>
  <si>
    <t>Construction/reconstruction of water lift stations</t>
  </si>
  <si>
    <t>Construction/reconstruction of water/sewer lines or systems</t>
  </si>
  <si>
    <t>Dike/dam/stream-river bank repairs</t>
  </si>
  <si>
    <t>Rehabilitation/reconstruction of public facilities</t>
  </si>
  <si>
    <t>Public Services</t>
  </si>
  <si>
    <t>Projected Down Payment Assistance Provided</t>
  </si>
  <si>
    <t># of Down Payment Assistance Payments</t>
  </si>
  <si>
    <t>Actual # Down Payment Assistance Payments</t>
  </si>
  <si>
    <t># of Down Payment Assistance Payments (From QPR)</t>
  </si>
  <si>
    <t>GRANT</t>
  </si>
  <si>
    <t>PROGRAM</t>
  </si>
  <si>
    <t>ACTIVITY</t>
  </si>
  <si>
    <t>NATION OBJ</t>
  </si>
  <si>
    <t>PROJECTED UNITS</t>
  </si>
  <si>
    <t>BUDGET</t>
  </si>
  <si>
    <t>FLO1</t>
  </si>
  <si>
    <t>Administration</t>
  </si>
  <si>
    <t>FLO1999ADM1002</t>
  </si>
  <si>
    <t>N/a</t>
  </si>
  <si>
    <t>FLO2</t>
  </si>
  <si>
    <t>FLO2999ADM1002</t>
  </si>
  <si>
    <t>Planning</t>
  </si>
  <si>
    <t>FLO1999PLN9102</t>
  </si>
  <si>
    <t>FLO2999PLN9102</t>
  </si>
  <si>
    <t>Homeowner Recovery Program</t>
  </si>
  <si>
    <t>FLO1999HRB1108</t>
  </si>
  <si>
    <t>LMH</t>
  </si>
  <si>
    <t>FLO2999HRB1108</t>
  </si>
  <si>
    <t>FLO1999HRB1102</t>
  </si>
  <si>
    <t>UN</t>
  </si>
  <si>
    <t>FLO2999HRB1102</t>
  </si>
  <si>
    <t>Strategic Buyout Program</t>
  </si>
  <si>
    <t>FLO1999BAM1403</t>
  </si>
  <si>
    <t>LMB</t>
  </si>
  <si>
    <t>FLO2999BAM1403</t>
  </si>
  <si>
    <t>FLO1999BAM1404</t>
  </si>
  <si>
    <t>LMHI</t>
  </si>
  <si>
    <t>FLO2999BAM1404</t>
  </si>
  <si>
    <t>FLO1999BAM1402</t>
  </si>
  <si>
    <t>FLO2999BAM1402</t>
  </si>
  <si>
    <t>Small Rental Repair Program</t>
  </si>
  <si>
    <t>FLO1999SRM1508</t>
  </si>
  <si>
    <t>FLO2999SRM1508</t>
  </si>
  <si>
    <t>FLO1999SRM1502</t>
  </si>
  <si>
    <t>FLO2999SRM1502</t>
  </si>
  <si>
    <t>Construction Trades Training Program</t>
  </si>
  <si>
    <t>FLO1999CTT9207</t>
  </si>
  <si>
    <t>LMC</t>
  </si>
  <si>
    <t>FLO2999CTT9207</t>
  </si>
  <si>
    <t>Code Enforcement Support Program</t>
  </si>
  <si>
    <t>FLO1999CES1108</t>
  </si>
  <si>
    <t>FLO2999CES1108</t>
  </si>
  <si>
    <t>FLO1999CES1102</t>
  </si>
  <si>
    <t>FLO2999CES1102</t>
  </si>
  <si>
    <t>National Objective</t>
  </si>
  <si>
    <t>Threshold</t>
  </si>
  <si>
    <t>LMI Target</t>
  </si>
  <si>
    <t>UN Target</t>
  </si>
  <si>
    <t>CDBG-DR Agreements</t>
  </si>
  <si>
    <t>Agreement Budgets</t>
  </si>
  <si>
    <t>Percentage</t>
  </si>
  <si>
    <t>B-19-DV-37-0001</t>
  </si>
  <si>
    <t>B-19-DV-37-0002</t>
  </si>
  <si>
    <t>Total</t>
  </si>
  <si>
    <t>Units - Program Assumptions</t>
  </si>
  <si>
    <t>Est. Cost Per Unit</t>
  </si>
  <si>
    <t>Total Budget</t>
  </si>
  <si>
    <t>Units - FLOR Action Plan</t>
  </si>
  <si>
    <t>LMI for FLO1</t>
  </si>
  <si>
    <t>LMI for FLO2</t>
  </si>
  <si>
    <t>UN for FLO1</t>
  </si>
  <si>
    <t>UN for FLO2</t>
  </si>
  <si>
    <t xml:space="preserve">Small Rental </t>
  </si>
  <si>
    <t>Buyout</t>
  </si>
  <si>
    <t>combined below</t>
  </si>
  <si>
    <t>Buyout Incentive</t>
  </si>
  <si>
    <t>Construction Trades Training</t>
  </si>
  <si>
    <t>Code Enforcement Support</t>
  </si>
  <si>
    <t>Budget - Program Assumptions</t>
  </si>
  <si>
    <r>
      <rPr>
        <b/>
        <sz val="11"/>
        <color indexed="8"/>
        <rFont val="Calibri"/>
        <family val="2"/>
      </rPr>
      <t>State of North Carolina 
Community Development Block Grant – Disaster Recovery (CDBG-DR) Program for Hurricane Florence
Projections of Expenditures and Outcomes - as of Quarter Ending March 31, 2024</t>
    </r>
    <r>
      <rPr>
        <sz val="11"/>
        <color theme="1"/>
        <rFont val="Calibri"/>
        <family val="2"/>
        <scheme val="minor"/>
      </rPr>
      <t xml:space="preserve">
Grant # B-19-DV-37-0001, B-19-DV-37-0002
Background: The Federal Register notice authorizing North Carolina’s allocation of CDBG-DR funds requires the State to publish a projection of expenditures and outcomes. The following projections follow a HUD-specified template designed to distinguish investments in housing, non-housing and planning/administrative activities. 
This update reflects the entire grant amount.
Reading the Projections: The HUD format contains two spreadsheets: one for financial projections and one for performance indicators. The projections indicate a month and year that corresponds to the beginning of the quarter. For example, 7/2018 represents the quarter from 7/1/2018-9/30/2018. The graphs represent cumulative expenditures over the life of the programs. 
Revisions: These projections will be revised as more data becomes available through the award process. Additionally, these projections will be revised following Quarterly Performance Reports submitted to HUD to reflect actual progress.
Projections updated Q4 2021 are related to cost increases for materials and labor. Although costs have been reallocated to support these increasing costs in housing and non-housing programs, the projected output has not been adjusted until market conditions stabilize and a better projection is possible.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</si>
</sst>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164" formatCode="&quot;$&quot;#,##0"/>
    <numFmt numFmtId="165" formatCode="_(&quot;$&quot;* #,##0_);_(&quot;$&quot;* \(#,##0\);_(&quot;$&quot;* &quot;-&quot;??_);_(@_)"/>
    <numFmt numFmtId="166" formatCode="&quot;$&quot;#,##0.00"/>
    <numFmt numFmtId="167" formatCode="&quot;$&quot;#,##0.000"/>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u/>
      <sz val="11"/>
      <color theme="1"/>
      <name val="Calibri"/>
      <family val="2"/>
      <scheme val="minor"/>
    </font>
    <font>
      <b/>
      <sz val="11"/>
      <color theme="0"/>
      <name val="Calibri"/>
      <family val="2"/>
      <scheme val="minor"/>
    </font>
    <font>
      <b/>
      <sz val="11"/>
      <color indexed="8"/>
      <name val="Calibri"/>
      <family val="2"/>
    </font>
    <font>
      <sz val="11"/>
      <color rgb="FF000000"/>
      <name val="Calibri"/>
      <family val="2"/>
    </font>
  </fonts>
  <fills count="7">
    <fill>
      <patternFill patternType="none"/>
    </fill>
    <fill>
      <patternFill patternType="gray125"/>
    </fill>
    <fill>
      <patternFill patternType="solid">
        <fgColor theme="4" tint="0.79998168889431442"/>
        <bgColor theme="4" tint="0.79998168889431442"/>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4"/>
        <bgColor theme="4"/>
      </patternFill>
    </fill>
  </fills>
  <borders count="12">
    <border>
      <left/>
      <right/>
      <top/>
      <bottom/>
      <diagonal/>
    </border>
    <border>
      <left/>
      <right/>
      <top/>
      <bottom style="thin">
        <color theme="4" tint="0.39997558519241921"/>
      </bottom>
      <diagonal/>
    </border>
    <border>
      <left/>
      <right/>
      <top style="thin">
        <color theme="4" tint="0.39997558519241921"/>
      </top>
      <bottom/>
      <diagonal/>
    </border>
    <border>
      <left style="thin">
        <color theme="0"/>
      </left>
      <right/>
      <top/>
      <bottom style="thick">
        <color theme="0"/>
      </bottom>
      <diagonal/>
    </border>
    <border>
      <left style="thin">
        <color theme="0"/>
      </left>
      <right style="thin">
        <color theme="0"/>
      </right>
      <top/>
      <bottom style="thick">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rgb="FF000000"/>
      </right>
      <top style="thin">
        <color rgb="FF000000"/>
      </top>
      <bottom style="thin">
        <color rgb="FF000000"/>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56">
    <xf numFmtId="0" fontId="0" fillId="0" borderId="0" xfId="0"/>
    <xf numFmtId="3" fontId="0" fillId="0" borderId="0" xfId="0" applyNumberFormat="1"/>
    <xf numFmtId="164" fontId="0" fillId="0" borderId="0" xfId="0" applyNumberFormat="1"/>
    <xf numFmtId="0" fontId="2" fillId="2" borderId="1" xfId="0" applyFont="1" applyFill="1" applyBorder="1"/>
    <xf numFmtId="0" fontId="0" fillId="0" borderId="0" xfId="0" applyAlignment="1">
      <alignment horizontal="left" indent="1"/>
    </xf>
    <xf numFmtId="0" fontId="0" fillId="0" borderId="1" xfId="0" applyBorder="1" applyAlignment="1">
      <alignment horizontal="left"/>
    </xf>
    <xf numFmtId="0" fontId="0" fillId="3" borderId="0" xfId="0" applyFill="1"/>
    <xf numFmtId="3" fontId="0" fillId="3" borderId="0" xfId="0" applyNumberFormat="1" applyFill="1"/>
    <xf numFmtId="3" fontId="0" fillId="0" borderId="1" xfId="0" applyNumberFormat="1" applyBorder="1"/>
    <xf numFmtId="164" fontId="0" fillId="3" borderId="0" xfId="0" applyNumberFormat="1" applyFill="1"/>
    <xf numFmtId="49" fontId="2" fillId="2" borderId="1" xfId="0" applyNumberFormat="1" applyFont="1" applyFill="1" applyBorder="1" applyAlignment="1">
      <alignment horizontal="right"/>
    </xf>
    <xf numFmtId="164" fontId="0" fillId="0" borderId="2" xfId="0" applyNumberFormat="1" applyBorder="1"/>
    <xf numFmtId="164" fontId="3" fillId="3" borderId="0" xfId="0" applyNumberFormat="1" applyFont="1" applyFill="1"/>
    <xf numFmtId="164" fontId="3" fillId="4" borderId="0" xfId="0" applyNumberFormat="1" applyFont="1" applyFill="1"/>
    <xf numFmtId="164" fontId="3" fillId="0" borderId="0" xfId="0" applyNumberFormat="1" applyFont="1"/>
    <xf numFmtId="0" fontId="0" fillId="5" borderId="0" xfId="0" applyFill="1"/>
    <xf numFmtId="3" fontId="0" fillId="4" borderId="0" xfId="0" applyNumberFormat="1" applyFill="1"/>
    <xf numFmtId="0" fontId="0" fillId="0" borderId="0" xfId="0" applyAlignment="1">
      <alignment horizontal="left" wrapText="1" indent="1"/>
    </xf>
    <xf numFmtId="164" fontId="0" fillId="5" borderId="0" xfId="0" applyNumberFormat="1" applyFill="1"/>
    <xf numFmtId="165" fontId="0" fillId="5" borderId="0" xfId="0" applyNumberFormat="1" applyFill="1"/>
    <xf numFmtId="164" fontId="3" fillId="5" borderId="0" xfId="0" applyNumberFormat="1" applyFont="1" applyFill="1"/>
    <xf numFmtId="0" fontId="4" fillId="0" borderId="0" xfId="0" applyFont="1" applyAlignment="1">
      <alignment horizontal="left" indent="1"/>
    </xf>
    <xf numFmtId="3" fontId="0" fillId="5" borderId="0" xfId="0" applyNumberFormat="1" applyFill="1"/>
    <xf numFmtId="0" fontId="0" fillId="0" borderId="0" xfId="0" applyAlignment="1">
      <alignment horizontal="right"/>
    </xf>
    <xf numFmtId="6" fontId="0" fillId="0" borderId="0" xfId="0" applyNumberFormat="1" applyAlignment="1">
      <alignment horizontal="right"/>
    </xf>
    <xf numFmtId="10" fontId="0" fillId="0" borderId="0" xfId="2" applyNumberFormat="1" applyFont="1" applyAlignment="1">
      <alignment horizontal="right"/>
    </xf>
    <xf numFmtId="9" fontId="0" fillId="0" borderId="0" xfId="0" applyNumberFormat="1" applyAlignment="1">
      <alignment horizontal="right"/>
    </xf>
    <xf numFmtId="1" fontId="0" fillId="0" borderId="0" xfId="0" applyNumberFormat="1" applyAlignment="1">
      <alignment horizontal="right"/>
    </xf>
    <xf numFmtId="44" fontId="0" fillId="0" borderId="0" xfId="1" applyFont="1" applyAlignment="1">
      <alignment horizontal="right"/>
    </xf>
    <xf numFmtId="165" fontId="0" fillId="0" borderId="0" xfId="1" applyNumberFormat="1" applyFont="1" applyAlignment="1">
      <alignment horizontal="right"/>
    </xf>
    <xf numFmtId="0" fontId="5" fillId="6" borderId="3" xfId="0" applyFont="1" applyFill="1" applyBorder="1" applyAlignment="1">
      <alignment horizontal="right"/>
    </xf>
    <xf numFmtId="0" fontId="5" fillId="6" borderId="4" xfId="0" applyFont="1" applyFill="1" applyBorder="1" applyAlignment="1">
      <alignment horizontal="right"/>
    </xf>
    <xf numFmtId="1" fontId="0" fillId="0" borderId="0" xfId="0" applyNumberFormat="1"/>
    <xf numFmtId="3" fontId="0" fillId="0" borderId="0" xfId="0" applyNumberFormat="1" applyAlignment="1">
      <alignment horizontal="right"/>
    </xf>
    <xf numFmtId="3" fontId="0" fillId="0" borderId="0" xfId="1" applyNumberFormat="1" applyFont="1" applyAlignment="1">
      <alignment horizontal="right"/>
    </xf>
    <xf numFmtId="165" fontId="0" fillId="0" borderId="0" xfId="1" applyNumberFormat="1" applyFont="1"/>
    <xf numFmtId="44" fontId="0" fillId="0" borderId="0" xfId="1" applyFont="1"/>
    <xf numFmtId="165" fontId="0" fillId="0" borderId="0" xfId="0" applyNumberFormat="1"/>
    <xf numFmtId="44" fontId="0" fillId="0" borderId="0" xfId="0" applyNumberFormat="1"/>
    <xf numFmtId="9" fontId="0" fillId="0" borderId="0" xfId="2" applyFont="1"/>
    <xf numFmtId="0" fontId="0" fillId="0" borderId="0" xfId="0" applyAlignment="1">
      <alignment horizontal="center" vertical="top"/>
    </xf>
    <xf numFmtId="6" fontId="0" fillId="5" borderId="0" xfId="0" applyNumberFormat="1" applyFill="1"/>
    <xf numFmtId="0" fontId="0" fillId="0" borderId="0" xfId="0" applyAlignment="1">
      <alignment wrapText="1"/>
    </xf>
    <xf numFmtId="0" fontId="0" fillId="0" borderId="8" xfId="0" applyBorder="1" applyAlignment="1">
      <alignment wrapText="1"/>
    </xf>
    <xf numFmtId="166" fontId="0" fillId="0" borderId="0" xfId="0" applyNumberFormat="1"/>
    <xf numFmtId="165" fontId="1" fillId="0" borderId="0" xfId="1" applyNumberFormat="1" applyFont="1" applyAlignment="1">
      <alignment horizontal="right"/>
    </xf>
    <xf numFmtId="0" fontId="0" fillId="0" borderId="9" xfId="0" applyBorder="1" applyAlignment="1">
      <alignment wrapText="1"/>
    </xf>
    <xf numFmtId="0" fontId="0" fillId="0" borderId="10" xfId="0" applyBorder="1" applyAlignment="1">
      <alignment wrapText="1"/>
    </xf>
    <xf numFmtId="0" fontId="7" fillId="0" borderId="11" xfId="0" applyFont="1" applyBorder="1" applyAlignment="1">
      <alignment wrapText="1"/>
    </xf>
    <xf numFmtId="44" fontId="0" fillId="5" borderId="0" xfId="1" applyFont="1" applyFill="1" applyBorder="1" applyAlignment="1">
      <alignment horizontal="right"/>
    </xf>
    <xf numFmtId="167" fontId="0" fillId="0" borderId="0" xfId="0" applyNumberFormat="1"/>
    <xf numFmtId="4" fontId="0" fillId="5" borderId="0" xfId="0" applyNumberFormat="1" applyFill="1"/>
    <xf numFmtId="0" fontId="0" fillId="0" borderId="0" xfId="0" applyAlignment="1">
      <alignment horizontal="left"/>
    </xf>
    <xf numFmtId="0" fontId="0" fillId="0" borderId="5" xfId="0" applyBorder="1" applyAlignment="1">
      <alignment vertical="top" wrapText="1"/>
    </xf>
    <xf numFmtId="0" fontId="0" fillId="0" borderId="6" xfId="0" applyBorder="1" applyAlignment="1">
      <alignment vertical="top"/>
    </xf>
    <xf numFmtId="0" fontId="0" fillId="0" borderId="7" xfId="0" applyBorder="1" applyAlignment="1">
      <alignment vertical="top"/>
    </xf>
  </cellXfs>
  <cellStyles count="3">
    <cellStyle name="Currency" xfId="1" builtinId="4"/>
    <cellStyle name="Normal" xfId="0" builtinId="0"/>
    <cellStyle name="Percent" xfId="2" builtinId="5"/>
  </cellStyles>
  <dxfs count="16">
    <dxf>
      <numFmt numFmtId="165" formatCode="_(&quot;$&quot;* #,##0_);_(&quot;$&quot;* \(#,##0\);_(&quot;$&quot;* &quot;-&quot;??_);_(@_)"/>
    </dxf>
    <dxf>
      <numFmt numFmtId="165" formatCode="_(&quot;$&quot;* #,##0_);_(&quot;$&quot;* \(#,##0\);_(&quot;$&quot;* &quot;-&quot;??_);_(@_)"/>
    </dxf>
    <dxf>
      <numFmt numFmtId="165" formatCode="_(&quot;$&quot;* #,##0_);_(&quot;$&quot;* \(#,##0\);_(&quot;$&quot;* &quot;-&quot;??_);_(@_)"/>
    </dxf>
    <dxf>
      <numFmt numFmtId="165" formatCode="_(&quot;$&quot;* #,##0_);_(&quot;$&quot;* \(#,##0\);_(&quot;$&quot;* &quot;-&quot;??_);_(@_)"/>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_(&quot;$&quot;* #,##0_);_(&quot;$&quot;* \(#,##0\);_(&quot;$&quot;* &quot;-&quot;??_);_(@_)"/>
      <alignment horizontal="right" vertical="bottom"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right" vertical="bottom" textRotation="0" wrapText="0" indent="0" justifyLastLine="0" shrinkToFit="0" readingOrder="0"/>
      <border diagonalUp="0" diagonalDown="0" outline="0">
        <left style="thin">
          <color theme="0"/>
        </left>
        <right style="thin">
          <color theme="0"/>
        </right>
        <top/>
        <bottom/>
      </border>
    </dxf>
    <dxf>
      <numFmt numFmtId="1" formatCode="0"/>
    </dxf>
    <dxf>
      <numFmt numFmtId="1" formatCode="0"/>
    </dxf>
    <dxf>
      <numFmt numFmtId="1" formatCode="0"/>
    </dxf>
    <dxf>
      <numFmt numFmtId="1" formatCode="0"/>
      <alignment horizontal="right" vertical="bottom" textRotation="0" wrapText="0" indent="0" justifyLastLine="0" shrinkToFit="0" readingOrder="0"/>
    </dxf>
    <dxf>
      <numFmt numFmtId="3" formatCode="#,##0"/>
    </dxf>
    <dxf>
      <font>
        <b val="0"/>
        <i val="0"/>
        <strike val="0"/>
        <condense val="0"/>
        <extend val="0"/>
        <outline val="0"/>
        <shadow val="0"/>
        <u val="none"/>
        <vertAlign val="baseline"/>
        <sz val="11"/>
        <color theme="1"/>
        <name val="Calibri"/>
        <scheme val="minor"/>
      </font>
      <numFmt numFmtId="165" formatCode="_(&quot;$&quot;* #,##0_);_(&quot;$&quot;* \(#,##0\);_(&quot;$&quot;* &quot;-&quot;??_);_(@_)"/>
      <alignment horizontal="right" vertical="bottom" textRotation="0" wrapText="0" indent="0" justifyLastLine="0" shrinkToFit="0" readingOrder="0"/>
    </dxf>
    <dxf>
      <numFmt numFmtId="3" formatCode="#,##0"/>
    </dxf>
    <dxf>
      <font>
        <b/>
        <i val="0"/>
        <strike val="0"/>
        <condense val="0"/>
        <extend val="0"/>
        <outline val="0"/>
        <shadow val="0"/>
        <u val="none"/>
        <vertAlign val="baseline"/>
        <sz val="11"/>
        <color theme="0"/>
        <name val="Calibri"/>
        <scheme val="minor"/>
      </font>
      <fill>
        <patternFill patternType="solid">
          <fgColor theme="4"/>
          <bgColor theme="4"/>
        </patternFill>
      </fill>
      <alignment horizontal="right" vertical="bottom" textRotation="0" wrapText="0" indent="0" justifyLastLine="0" shrinkToFit="0" readingOrder="0"/>
      <border diagonalUp="0" diagonalDown="0" outline="0">
        <left style="thin">
          <color theme="0"/>
        </left>
        <right style="thin">
          <color theme="0"/>
        </right>
        <top/>
        <bottom/>
      </border>
    </dxf>
    <dxf>
      <numFmt numFmtId="10" formatCode="&quot;$&quot;#,##0_);[Red]\(&quot;$&quot;#,##0\)"/>
      <alignment horizontal="right" vertical="bottom" textRotation="0" wrapText="0" indent="0" justifyLastLine="0" shrinkToFit="0" readingOrder="0"/>
    </dxf>
    <dxf>
      <numFmt numFmtId="13" formatCode="0%"/>
      <alignment horizontal="right"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1.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2.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3.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4.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5.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9.xml"/><Relationship Id="rId1" Type="http://schemas.openxmlformats.org/officeDocument/2006/relationships/themeOverride" Target="../theme/themeOverride6.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 </a:t>
            </a:r>
          </a:p>
          <a:p>
            <a:pPr>
              <a:defRPr sz="10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Housing Assistance Expenditures</a:t>
            </a:r>
            <a:endParaRPr lang="en-US" sz="1200" b="1" i="0" u="none" strike="noStrike" baseline="0">
              <a:solidFill>
                <a:srgbClr val="000000"/>
              </a:solidFill>
              <a:latin typeface="Calibri"/>
              <a:cs typeface="Calibri"/>
            </a:endParaRPr>
          </a:p>
          <a:p>
            <a:pPr>
              <a:defRPr sz="1000" b="0" i="0" u="none" strike="noStrike" baseline="0">
                <a:solidFill>
                  <a:srgbClr val="000000"/>
                </a:solidFill>
                <a:latin typeface="Calibri"/>
                <a:ea typeface="Calibri"/>
                <a:cs typeface="Calibri"/>
              </a:defRPr>
            </a:pPr>
            <a:endParaRPr lang="en-US" sz="1200" b="1" i="0" u="none" strike="noStrike" baseline="0">
              <a:solidFill>
                <a:srgbClr val="000000"/>
              </a:solidFill>
              <a:latin typeface="Calibri"/>
              <a:cs typeface="Calibri"/>
            </a:endParaRPr>
          </a:p>
        </c:rich>
      </c:tx>
      <c:overlay val="0"/>
    </c:title>
    <c:autoTitleDeleted val="0"/>
    <c:plotArea>
      <c:layout>
        <c:manualLayout>
          <c:layoutTarget val="inner"/>
          <c:xMode val="edge"/>
          <c:yMode val="edge"/>
          <c:x val="0.12920752431391067"/>
          <c:y val="0.19471374671916025"/>
          <c:w val="0.64951937724279984"/>
          <c:h val="0.60022856517935252"/>
        </c:manualLayout>
      </c:layout>
      <c:lineChart>
        <c:grouping val="standard"/>
        <c:varyColors val="0"/>
        <c:ser>
          <c:idx val="0"/>
          <c:order val="0"/>
          <c:tx>
            <c:strRef>
              <c:f>'Financial Proj'!$A$3</c:f>
              <c:strCache>
                <c:ptCount val="1"/>
                <c:pt idx="0">
                  <c:v>Projected Expenditures</c:v>
                </c:pt>
              </c:strCache>
            </c:strRef>
          </c:tx>
          <c:marker>
            <c:symbol val="diamond"/>
            <c:size val="4"/>
          </c:marker>
          <c:cat>
            <c:strRef>
              <c:f>'Financial Proj'!$B$2:$Y$2</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Proj'!$B$3:$Y$3</c:f>
              <c:numCache>
                <c:formatCode>"$"#,##0</c:formatCode>
                <c:ptCount val="14"/>
                <c:pt idx="0">
                  <c:v>203220178</c:v>
                </c:pt>
                <c:pt idx="1">
                  <c:v>237813733</c:v>
                </c:pt>
                <c:pt idx="2">
                  <c:v>287019896</c:v>
                </c:pt>
                <c:pt idx="3">
                  <c:v>336226060</c:v>
                </c:pt>
                <c:pt idx="4">
                  <c:v>366986192</c:v>
                </c:pt>
                <c:pt idx="5">
                  <c:v>396885984</c:v>
                </c:pt>
                <c:pt idx="6">
                  <c:v>426646116</c:v>
                </c:pt>
                <c:pt idx="7">
                  <c:v>456406248</c:v>
                </c:pt>
                <c:pt idx="8">
                  <c:v>471243670</c:v>
                </c:pt>
                <c:pt idx="9">
                  <c:v>484995804</c:v>
                </c:pt>
                <c:pt idx="10">
                  <c:v>495961158</c:v>
                </c:pt>
                <c:pt idx="11">
                  <c:v>506000072</c:v>
                </c:pt>
                <c:pt idx="12">
                  <c:v>507899326</c:v>
                </c:pt>
                <c:pt idx="13">
                  <c:v>509798580</c:v>
                </c:pt>
              </c:numCache>
            </c:numRef>
          </c:val>
          <c:smooth val="0"/>
          <c:extLst>
            <c:ext xmlns:c16="http://schemas.microsoft.com/office/drawing/2014/chart" uri="{C3380CC4-5D6E-409C-BE32-E72D297353CC}">
              <c16:uniqueId val="{00000000-5F8D-4221-93AA-2DE556F35B58}"/>
            </c:ext>
          </c:extLst>
        </c:ser>
        <c:ser>
          <c:idx val="2"/>
          <c:order val="1"/>
          <c:tx>
            <c:strRef>
              <c:f>'Financial Proj'!$A$5</c:f>
              <c:strCache>
                <c:ptCount val="1"/>
                <c:pt idx="0">
                  <c:v>Actual Expenditure</c:v>
                </c:pt>
              </c:strCache>
            </c:strRef>
          </c:tx>
          <c:marker>
            <c:symbol val="triangle"/>
            <c:size val="3"/>
          </c:marker>
          <c:cat>
            <c:strRef>
              <c:f>'Financial Proj'!$B$2:$Y$2</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Proj'!$B$5:$Y$5</c:f>
              <c:numCache>
                <c:formatCode>"$"#,##0</c:formatCode>
                <c:ptCount val="14"/>
                <c:pt idx="0">
                  <c:v>84420288.300000012</c:v>
                </c:pt>
                <c:pt idx="1">
                  <c:v>100936743.25000001</c:v>
                </c:pt>
                <c:pt idx="2">
                  <c:v>125438988.36000001</c:v>
                </c:pt>
                <c:pt idx="3">
                  <c:v>165215608.73000002</c:v>
                </c:pt>
                <c:pt idx="4">
                  <c:v>224875167.46000001</c:v>
                </c:pt>
                <c:pt idx="5">
                  <c:v>302145075.41000003</c:v>
                </c:pt>
                <c:pt idx="6">
                  <c:v>302145075.41000003</c:v>
                </c:pt>
                <c:pt idx="7">
                  <c:v>302145075.41000003</c:v>
                </c:pt>
                <c:pt idx="8">
                  <c:v>302145075.41000003</c:v>
                </c:pt>
                <c:pt idx="9">
                  <c:v>302145075.41000003</c:v>
                </c:pt>
                <c:pt idx="10">
                  <c:v>302145075.41000003</c:v>
                </c:pt>
                <c:pt idx="11">
                  <c:v>302145075.41000003</c:v>
                </c:pt>
                <c:pt idx="12">
                  <c:v>302145075.41000003</c:v>
                </c:pt>
                <c:pt idx="13">
                  <c:v>302145075.41000003</c:v>
                </c:pt>
              </c:numCache>
            </c:numRef>
          </c:val>
          <c:smooth val="0"/>
          <c:extLst>
            <c:ext xmlns:c16="http://schemas.microsoft.com/office/drawing/2014/chart" uri="{C3380CC4-5D6E-409C-BE32-E72D297353CC}">
              <c16:uniqueId val="{00000001-5F8D-4221-93AA-2DE556F35B58}"/>
            </c:ext>
          </c:extLst>
        </c:ser>
        <c:dLbls>
          <c:showLegendKey val="0"/>
          <c:showVal val="0"/>
          <c:showCatName val="0"/>
          <c:showSerName val="0"/>
          <c:showPercent val="0"/>
          <c:showBubbleSize val="0"/>
        </c:dLbls>
        <c:marker val="1"/>
        <c:smooth val="0"/>
        <c:axId val="473140040"/>
        <c:axId val="1"/>
      </c:lineChart>
      <c:catAx>
        <c:axId val="473140040"/>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2"/>
        <c:noMultiLvlLbl val="0"/>
      </c:catAx>
      <c:valAx>
        <c:axId val="1"/>
        <c:scaling>
          <c:orientation val="minMax"/>
        </c:scaling>
        <c:delete val="0"/>
        <c:axPos val="l"/>
        <c:majorGridlines/>
        <c:numFmt formatCode="&quot;$&quot;#,##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73140040"/>
        <c:crosses val="autoZero"/>
        <c:crossBetween val="between"/>
        <c:dispUnits>
          <c:builtInUnit val="millions"/>
          <c:dispUnitsLbl>
            <c:layout>
              <c:manualLayout>
                <c:xMode val="edge"/>
                <c:yMode val="edge"/>
                <c:x val="2.3001297106776909E-3"/>
                <c:y val="0.44471374671916009"/>
              </c:manualLayout>
            </c:layout>
            <c:txPr>
              <a:bodyPr rot="-5400000" vert="horz"/>
              <a:lstStyle/>
              <a:p>
                <a:pPr algn="ctr">
                  <a:defRPr sz="1000" b="1" i="0" u="none" strike="noStrike" baseline="0">
                    <a:solidFill>
                      <a:srgbClr val="000000"/>
                    </a:solidFill>
                    <a:latin typeface="Calibri"/>
                    <a:ea typeface="Calibri"/>
                    <a:cs typeface="Calibri"/>
                  </a:defRPr>
                </a:pPr>
                <a:endParaRPr lang="en-US"/>
              </a:p>
            </c:txPr>
          </c:dispUnitsLbl>
        </c:dispUnits>
      </c:valAx>
    </c:plotArea>
    <c:legend>
      <c:legendPos val="r"/>
      <c:layout>
        <c:manualLayout>
          <c:xMode val="edge"/>
          <c:yMode val="edge"/>
          <c:x val="0.78112867772262418"/>
          <c:y val="0.36087013579824262"/>
          <c:w val="0.2005245903895041"/>
          <c:h val="0.30217448362432958"/>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0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 </a:t>
            </a:r>
            <a:endParaRPr lang="en-US" sz="1600" b="0" i="0" u="none" strike="noStrike" baseline="0">
              <a:solidFill>
                <a:srgbClr val="000000"/>
              </a:solidFill>
              <a:latin typeface="Calibri"/>
              <a:cs typeface="Calibri"/>
            </a:endParaRPr>
          </a:p>
          <a:p>
            <a:pPr>
              <a:defRPr sz="10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Non-Housing Assistance Expenditures</a:t>
            </a:r>
          </a:p>
        </c:rich>
      </c:tx>
      <c:layout>
        <c:manualLayout>
          <c:xMode val="edge"/>
          <c:yMode val="edge"/>
          <c:x val="0.13867315927614313"/>
          <c:y val="1.4461315979754157E-2"/>
        </c:manualLayout>
      </c:layout>
      <c:overlay val="0"/>
    </c:title>
    <c:autoTitleDeleted val="0"/>
    <c:plotArea>
      <c:layout>
        <c:manualLayout>
          <c:layoutTarget val="inner"/>
          <c:xMode val="edge"/>
          <c:yMode val="edge"/>
          <c:x val="0.12920752431391067"/>
          <c:y val="0.19471374671916028"/>
          <c:w val="0.64951937724279984"/>
          <c:h val="0.60022856517935252"/>
        </c:manualLayout>
      </c:layout>
      <c:lineChart>
        <c:grouping val="standard"/>
        <c:varyColors val="0"/>
        <c:ser>
          <c:idx val="0"/>
          <c:order val="0"/>
          <c:tx>
            <c:strRef>
              <c:f>'Financial Proj'!$A$29</c:f>
              <c:strCache>
                <c:ptCount val="1"/>
                <c:pt idx="0">
                  <c:v>Projected Expenditures</c:v>
                </c:pt>
              </c:strCache>
            </c:strRef>
          </c:tx>
          <c:marker>
            <c:symbol val="diamond"/>
            <c:size val="4"/>
          </c:marker>
          <c:cat>
            <c:strRef>
              <c:f>'Financial Proj'!$B$28:$Y$28</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Proj'!$B$29:$Y$29</c:f>
              <c:numCache>
                <c:formatCode>"$"#,##0</c:formatCode>
                <c:ptCount val="14"/>
                <c:pt idx="0">
                  <c:v>0</c:v>
                </c:pt>
                <c:pt idx="1">
                  <c:v>230770</c:v>
                </c:pt>
                <c:pt idx="2">
                  <c:v>461540</c:v>
                </c:pt>
                <c:pt idx="3">
                  <c:v>692310</c:v>
                </c:pt>
                <c:pt idx="4">
                  <c:v>923080</c:v>
                </c:pt>
                <c:pt idx="5">
                  <c:v>1153850</c:v>
                </c:pt>
                <c:pt idx="6">
                  <c:v>1384620</c:v>
                </c:pt>
                <c:pt idx="7">
                  <c:v>1615390</c:v>
                </c:pt>
                <c:pt idx="8">
                  <c:v>1846160</c:v>
                </c:pt>
                <c:pt idx="9">
                  <c:v>2076930</c:v>
                </c:pt>
                <c:pt idx="10">
                  <c:v>2307700</c:v>
                </c:pt>
                <c:pt idx="11">
                  <c:v>2538470</c:v>
                </c:pt>
                <c:pt idx="12">
                  <c:v>2769230</c:v>
                </c:pt>
                <c:pt idx="13">
                  <c:v>3000000</c:v>
                </c:pt>
              </c:numCache>
            </c:numRef>
          </c:val>
          <c:smooth val="0"/>
          <c:extLst>
            <c:ext xmlns:c16="http://schemas.microsoft.com/office/drawing/2014/chart" uri="{C3380CC4-5D6E-409C-BE32-E72D297353CC}">
              <c16:uniqueId val="{00000000-0290-4F8F-8334-7A8ABBB834BC}"/>
            </c:ext>
          </c:extLst>
        </c:ser>
        <c:ser>
          <c:idx val="2"/>
          <c:order val="1"/>
          <c:tx>
            <c:strRef>
              <c:f>'Financial Proj'!$A$31</c:f>
              <c:strCache>
                <c:ptCount val="1"/>
                <c:pt idx="0">
                  <c:v>Actual Expenditure</c:v>
                </c:pt>
              </c:strCache>
            </c:strRef>
          </c:tx>
          <c:marker>
            <c:symbol val="triangle"/>
            <c:size val="3"/>
          </c:marker>
          <c:cat>
            <c:strRef>
              <c:f>'Financial Proj'!$B$28:$Y$28</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Proj'!$B$31:$Y$31</c:f>
              <c:numCache>
                <c:formatCode>"$"#,##0</c:formatCode>
                <c:ptCount val="14"/>
                <c:pt idx="0">
                  <c:v>0</c:v>
                </c:pt>
                <c:pt idx="1">
                  <c:v>0</c:v>
                </c:pt>
                <c:pt idx="2">
                  <c:v>0</c:v>
                </c:pt>
                <c:pt idx="3">
                  <c:v>188876.09</c:v>
                </c:pt>
                <c:pt idx="4">
                  <c:v>622600.09</c:v>
                </c:pt>
                <c:pt idx="5">
                  <c:v>695766.95</c:v>
                </c:pt>
                <c:pt idx="6">
                  <c:v>695766.95</c:v>
                </c:pt>
                <c:pt idx="7">
                  <c:v>695766.95</c:v>
                </c:pt>
                <c:pt idx="8">
                  <c:v>695766.95</c:v>
                </c:pt>
                <c:pt idx="9">
                  <c:v>695766.95</c:v>
                </c:pt>
                <c:pt idx="10">
                  <c:v>695766.95</c:v>
                </c:pt>
                <c:pt idx="11">
                  <c:v>695766.95</c:v>
                </c:pt>
                <c:pt idx="12">
                  <c:v>695766.95</c:v>
                </c:pt>
                <c:pt idx="13">
                  <c:v>695766.95</c:v>
                </c:pt>
              </c:numCache>
            </c:numRef>
          </c:val>
          <c:smooth val="0"/>
          <c:extLst>
            <c:ext xmlns:c16="http://schemas.microsoft.com/office/drawing/2014/chart" uri="{C3380CC4-5D6E-409C-BE32-E72D297353CC}">
              <c16:uniqueId val="{00000001-0290-4F8F-8334-7A8ABBB834BC}"/>
            </c:ext>
          </c:extLst>
        </c:ser>
        <c:dLbls>
          <c:showLegendKey val="0"/>
          <c:showVal val="0"/>
          <c:showCatName val="0"/>
          <c:showSerName val="0"/>
          <c:showPercent val="0"/>
          <c:showBubbleSize val="0"/>
        </c:dLbls>
        <c:marker val="1"/>
        <c:smooth val="0"/>
        <c:axId val="473143648"/>
        <c:axId val="1"/>
      </c:lineChart>
      <c:catAx>
        <c:axId val="473143648"/>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2"/>
        <c:noMultiLvlLbl val="0"/>
      </c:catAx>
      <c:valAx>
        <c:axId val="1"/>
        <c:scaling>
          <c:orientation val="minMax"/>
        </c:scaling>
        <c:delete val="0"/>
        <c:axPos val="l"/>
        <c:majorGridlines/>
        <c:numFmt formatCode="&quot;$&quot;#,##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73143648"/>
        <c:crosses val="autoZero"/>
        <c:crossBetween val="between"/>
        <c:dispUnits>
          <c:builtInUnit val="millions"/>
          <c:dispUnitsLbl>
            <c:layout>
              <c:manualLayout>
                <c:xMode val="edge"/>
                <c:yMode val="edge"/>
                <c:x val="2.3001297106776918E-3"/>
                <c:y val="0.44471374671916009"/>
              </c:manualLayout>
            </c:layout>
            <c:txPr>
              <a:bodyPr rot="-5400000" vert="horz"/>
              <a:lstStyle/>
              <a:p>
                <a:pPr algn="ctr">
                  <a:defRPr sz="1000" b="1" i="0" u="none" strike="noStrike" baseline="0">
                    <a:solidFill>
                      <a:srgbClr val="000000"/>
                    </a:solidFill>
                    <a:latin typeface="Calibri"/>
                    <a:ea typeface="Calibri"/>
                    <a:cs typeface="Calibri"/>
                  </a:defRPr>
                </a:pPr>
                <a:endParaRPr lang="en-US"/>
              </a:p>
            </c:txPr>
          </c:dispUnitsLbl>
        </c:dispUnits>
      </c:valAx>
    </c:plotArea>
    <c:legend>
      <c:legendPos val="r"/>
      <c:layout>
        <c:manualLayout>
          <c:xMode val="edge"/>
          <c:yMode val="edge"/>
          <c:x val="0.78026402127365668"/>
          <c:y val="0.36008762191060173"/>
          <c:w val="0.20131596214946812"/>
          <c:h val="0.30151929219259732"/>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56" l="0.70000000000000051" r="0.70000000000000051" t="0.75000000000000056" header="0.30000000000000027" footer="0.30000000000000027"/>
    <c:pageSetup/>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0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 </a:t>
            </a:r>
          </a:p>
          <a:p>
            <a:pPr>
              <a:defRPr sz="10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Planning &amp; Administrative Expenditures</a:t>
            </a:r>
            <a:endParaRPr lang="en-US" sz="1200" b="1" i="0" u="none" strike="noStrike" baseline="0">
              <a:solidFill>
                <a:srgbClr val="000000"/>
              </a:solidFill>
              <a:latin typeface="Calibri"/>
              <a:cs typeface="Calibri"/>
            </a:endParaRPr>
          </a:p>
          <a:p>
            <a:pPr>
              <a:defRPr sz="1000" b="0" i="0" u="none" strike="noStrike" baseline="0">
                <a:solidFill>
                  <a:srgbClr val="000000"/>
                </a:solidFill>
                <a:latin typeface="Calibri"/>
                <a:ea typeface="Calibri"/>
                <a:cs typeface="Calibri"/>
              </a:defRPr>
            </a:pPr>
            <a:endParaRPr lang="en-US" sz="1200" b="1" i="0" u="none" strike="noStrike" baseline="0">
              <a:solidFill>
                <a:srgbClr val="000000"/>
              </a:solidFill>
              <a:latin typeface="Calibri"/>
              <a:cs typeface="Calibri"/>
            </a:endParaRPr>
          </a:p>
        </c:rich>
      </c:tx>
      <c:overlay val="0"/>
    </c:title>
    <c:autoTitleDeleted val="0"/>
    <c:plotArea>
      <c:layout>
        <c:manualLayout>
          <c:layoutTarget val="inner"/>
          <c:xMode val="edge"/>
          <c:yMode val="edge"/>
          <c:x val="0.11300379119276746"/>
          <c:y val="0.19471374671916028"/>
          <c:w val="0.66572306065908526"/>
          <c:h val="0.60022856517935252"/>
        </c:manualLayout>
      </c:layout>
      <c:lineChart>
        <c:grouping val="standard"/>
        <c:varyColors val="0"/>
        <c:ser>
          <c:idx val="0"/>
          <c:order val="0"/>
          <c:tx>
            <c:strRef>
              <c:f>'Financial Proj'!$A$54</c:f>
              <c:strCache>
                <c:ptCount val="1"/>
                <c:pt idx="0">
                  <c:v>Projected Expenditures</c:v>
                </c:pt>
              </c:strCache>
            </c:strRef>
          </c:tx>
          <c:marker>
            <c:symbol val="diamond"/>
            <c:size val="4"/>
          </c:marker>
          <c:cat>
            <c:strRef>
              <c:f>'Financial Proj'!$B$53:$Y$53</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Proj'!$B$54:$Y$54</c:f>
              <c:numCache>
                <c:formatCode>"$"#,##0</c:formatCode>
                <c:ptCount val="14"/>
                <c:pt idx="0">
                  <c:v>13319446</c:v>
                </c:pt>
                <c:pt idx="1">
                  <c:v>14590675</c:v>
                </c:pt>
                <c:pt idx="2">
                  <c:v>15861904</c:v>
                </c:pt>
                <c:pt idx="3">
                  <c:v>17133133</c:v>
                </c:pt>
                <c:pt idx="4">
                  <c:v>18404362</c:v>
                </c:pt>
                <c:pt idx="5">
                  <c:v>19675591</c:v>
                </c:pt>
                <c:pt idx="6">
                  <c:v>20946820</c:v>
                </c:pt>
                <c:pt idx="7">
                  <c:v>22218049</c:v>
                </c:pt>
                <c:pt idx="8">
                  <c:v>23489278</c:v>
                </c:pt>
                <c:pt idx="9">
                  <c:v>24760507</c:v>
                </c:pt>
                <c:pt idx="10">
                  <c:v>26031736</c:v>
                </c:pt>
                <c:pt idx="11">
                  <c:v>27302965</c:v>
                </c:pt>
                <c:pt idx="12">
                  <c:v>28574194</c:v>
                </c:pt>
                <c:pt idx="13">
                  <c:v>29845420</c:v>
                </c:pt>
              </c:numCache>
            </c:numRef>
          </c:val>
          <c:smooth val="0"/>
          <c:extLst>
            <c:ext xmlns:c16="http://schemas.microsoft.com/office/drawing/2014/chart" uri="{C3380CC4-5D6E-409C-BE32-E72D297353CC}">
              <c16:uniqueId val="{00000000-1270-4D74-B7CF-88C263345A4D}"/>
            </c:ext>
          </c:extLst>
        </c:ser>
        <c:ser>
          <c:idx val="2"/>
          <c:order val="1"/>
          <c:tx>
            <c:strRef>
              <c:f>'Financial Proj'!$A$56</c:f>
              <c:strCache>
                <c:ptCount val="1"/>
                <c:pt idx="0">
                  <c:v>Actual Expenditure</c:v>
                </c:pt>
              </c:strCache>
            </c:strRef>
          </c:tx>
          <c:marker>
            <c:symbol val="triangle"/>
            <c:size val="3"/>
          </c:marker>
          <c:cat>
            <c:strRef>
              <c:f>'Financial Proj'!$B$53:$Y$53</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Proj'!$B$56:$Y$56</c:f>
              <c:numCache>
                <c:formatCode>"$"#,##0</c:formatCode>
                <c:ptCount val="14"/>
                <c:pt idx="0">
                  <c:v>12595369.76</c:v>
                </c:pt>
                <c:pt idx="1">
                  <c:v>14511875.060000001</c:v>
                </c:pt>
                <c:pt idx="2">
                  <c:v>18583300.390000001</c:v>
                </c:pt>
                <c:pt idx="3">
                  <c:v>20340741.629999999</c:v>
                </c:pt>
                <c:pt idx="4">
                  <c:v>23153615.629999999</c:v>
                </c:pt>
                <c:pt idx="5">
                  <c:v>25788226.210000001</c:v>
                </c:pt>
                <c:pt idx="6">
                  <c:v>25788226.210000001</c:v>
                </c:pt>
                <c:pt idx="7">
                  <c:v>25788226.210000001</c:v>
                </c:pt>
                <c:pt idx="8">
                  <c:v>25788226.210000001</c:v>
                </c:pt>
                <c:pt idx="9">
                  <c:v>25788226.210000001</c:v>
                </c:pt>
                <c:pt idx="10">
                  <c:v>25788226.210000001</c:v>
                </c:pt>
                <c:pt idx="11">
                  <c:v>25788226.210000001</c:v>
                </c:pt>
                <c:pt idx="12">
                  <c:v>25788226.210000001</c:v>
                </c:pt>
                <c:pt idx="13">
                  <c:v>25788226.210000001</c:v>
                </c:pt>
              </c:numCache>
            </c:numRef>
          </c:val>
          <c:smooth val="0"/>
          <c:extLst>
            <c:ext xmlns:c16="http://schemas.microsoft.com/office/drawing/2014/chart" uri="{C3380CC4-5D6E-409C-BE32-E72D297353CC}">
              <c16:uniqueId val="{00000001-1270-4D74-B7CF-88C263345A4D}"/>
            </c:ext>
          </c:extLst>
        </c:ser>
        <c:dLbls>
          <c:showLegendKey val="0"/>
          <c:showVal val="0"/>
          <c:showCatName val="0"/>
          <c:showSerName val="0"/>
          <c:showPercent val="0"/>
          <c:showBubbleSize val="0"/>
        </c:dLbls>
        <c:marker val="1"/>
        <c:smooth val="0"/>
        <c:axId val="473144304"/>
        <c:axId val="1"/>
      </c:lineChart>
      <c:catAx>
        <c:axId val="473144304"/>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2"/>
        <c:noMultiLvlLbl val="0"/>
      </c:catAx>
      <c:valAx>
        <c:axId val="1"/>
        <c:scaling>
          <c:orientation val="minMax"/>
        </c:scaling>
        <c:delete val="0"/>
        <c:axPos val="l"/>
        <c:majorGridlines/>
        <c:numFmt formatCode="&quot;$&quot;#,##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73144304"/>
        <c:crosses val="autoZero"/>
        <c:crossBetween val="between"/>
        <c:dispUnits>
          <c:builtInUnit val="millions"/>
          <c:dispUnitsLbl>
            <c:layout>
              <c:manualLayout>
                <c:xMode val="edge"/>
                <c:yMode val="edge"/>
                <c:x val="2.3001297106776918E-3"/>
                <c:y val="0.44471374671916009"/>
              </c:manualLayout>
            </c:layout>
            <c:txPr>
              <a:bodyPr rot="-5400000" vert="horz"/>
              <a:lstStyle/>
              <a:p>
                <a:pPr algn="ctr">
                  <a:defRPr sz="1000" b="1" i="0" u="none" strike="noStrike" baseline="0">
                    <a:solidFill>
                      <a:srgbClr val="000000"/>
                    </a:solidFill>
                    <a:latin typeface="Calibri"/>
                    <a:ea typeface="Calibri"/>
                    <a:cs typeface="Calibri"/>
                  </a:defRPr>
                </a:pPr>
                <a:endParaRPr lang="en-US"/>
              </a:p>
            </c:txPr>
          </c:dispUnitsLbl>
        </c:dispUnits>
      </c:valAx>
    </c:plotArea>
    <c:legend>
      <c:legendPos val="r"/>
      <c:layout>
        <c:manualLayout>
          <c:xMode val="edge"/>
          <c:yMode val="edge"/>
          <c:x val="0.78186717297657105"/>
          <c:y val="0.36008762191060173"/>
          <c:w val="0.20105159325517952"/>
          <c:h val="0.30151929219259732"/>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56" l="0.70000000000000051" r="0.70000000000000051" t="0.75000000000000056" header="0.30000000000000027" footer="0.30000000000000027"/>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0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 </a:t>
            </a:r>
          </a:p>
          <a:p>
            <a:pPr>
              <a:defRPr sz="10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Total CDBG-DR Grant Expenditures</a:t>
            </a:r>
            <a:endParaRPr lang="en-US" sz="1200" b="1" i="0" u="none" strike="noStrike" baseline="0">
              <a:solidFill>
                <a:srgbClr val="000000"/>
              </a:solidFill>
              <a:latin typeface="Calibri"/>
              <a:cs typeface="Calibri"/>
            </a:endParaRPr>
          </a:p>
          <a:p>
            <a:pPr>
              <a:defRPr sz="1000" b="0" i="0" u="none" strike="noStrike" baseline="0">
                <a:solidFill>
                  <a:srgbClr val="000000"/>
                </a:solidFill>
                <a:latin typeface="Calibri"/>
                <a:ea typeface="Calibri"/>
                <a:cs typeface="Calibri"/>
              </a:defRPr>
            </a:pPr>
            <a:endParaRPr lang="en-US" sz="1200" b="1" i="0" u="none" strike="noStrike" baseline="0">
              <a:solidFill>
                <a:srgbClr val="000000"/>
              </a:solidFill>
              <a:latin typeface="Calibri"/>
              <a:cs typeface="Calibri"/>
            </a:endParaRPr>
          </a:p>
        </c:rich>
      </c:tx>
      <c:overlay val="0"/>
    </c:title>
    <c:autoTitleDeleted val="0"/>
    <c:plotArea>
      <c:layout>
        <c:manualLayout>
          <c:layoutTarget val="inner"/>
          <c:xMode val="edge"/>
          <c:yMode val="edge"/>
          <c:x val="0.12920752431391067"/>
          <c:y val="0.19471374671916028"/>
          <c:w val="0.64951937724279984"/>
          <c:h val="0.60022856517935252"/>
        </c:manualLayout>
      </c:layout>
      <c:lineChart>
        <c:grouping val="standard"/>
        <c:varyColors val="0"/>
        <c:ser>
          <c:idx val="0"/>
          <c:order val="0"/>
          <c:tx>
            <c:strRef>
              <c:f>'Financial Proj'!$A$81</c:f>
              <c:strCache>
                <c:ptCount val="1"/>
                <c:pt idx="0">
                  <c:v>Projected Expenditures</c:v>
                </c:pt>
              </c:strCache>
            </c:strRef>
          </c:tx>
          <c:marker>
            <c:symbol val="diamond"/>
            <c:size val="4"/>
          </c:marker>
          <c:cat>
            <c:strRef>
              <c:f>'Financial Proj'!$B$80:$Y$80</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Proj'!$B$81:$Y$81</c:f>
              <c:numCache>
                <c:formatCode>"$"#,##0</c:formatCode>
                <c:ptCount val="14"/>
                <c:pt idx="0">
                  <c:v>216539624</c:v>
                </c:pt>
                <c:pt idx="1">
                  <c:v>252635178</c:v>
                </c:pt>
                <c:pt idx="2">
                  <c:v>303343340</c:v>
                </c:pt>
                <c:pt idx="3">
                  <c:v>354051503</c:v>
                </c:pt>
                <c:pt idx="4">
                  <c:v>386313634</c:v>
                </c:pt>
                <c:pt idx="5">
                  <c:v>417715425</c:v>
                </c:pt>
                <c:pt idx="6">
                  <c:v>448977556</c:v>
                </c:pt>
                <c:pt idx="7">
                  <c:v>480239687</c:v>
                </c:pt>
                <c:pt idx="8">
                  <c:v>496579108</c:v>
                </c:pt>
                <c:pt idx="9">
                  <c:v>511833241</c:v>
                </c:pt>
                <c:pt idx="10">
                  <c:v>524300594</c:v>
                </c:pt>
                <c:pt idx="11">
                  <c:v>535841507</c:v>
                </c:pt>
                <c:pt idx="12">
                  <c:v>539242750</c:v>
                </c:pt>
                <c:pt idx="13">
                  <c:v>542644000</c:v>
                </c:pt>
              </c:numCache>
            </c:numRef>
          </c:val>
          <c:smooth val="0"/>
          <c:extLst>
            <c:ext xmlns:c16="http://schemas.microsoft.com/office/drawing/2014/chart" uri="{C3380CC4-5D6E-409C-BE32-E72D297353CC}">
              <c16:uniqueId val="{00000000-22F9-4265-81C5-E2CDF3EE2EBC}"/>
            </c:ext>
          </c:extLst>
        </c:ser>
        <c:ser>
          <c:idx val="2"/>
          <c:order val="1"/>
          <c:tx>
            <c:strRef>
              <c:f>'Financial Proj'!$A$83</c:f>
              <c:strCache>
                <c:ptCount val="1"/>
                <c:pt idx="0">
                  <c:v>Actual Expenditure</c:v>
                </c:pt>
              </c:strCache>
            </c:strRef>
          </c:tx>
          <c:marker>
            <c:symbol val="triangle"/>
            <c:size val="3"/>
          </c:marker>
          <c:cat>
            <c:strRef>
              <c:f>'Financial Proj'!$B$80:$Y$80</c:f>
              <c:strCache>
                <c:ptCount val="14"/>
                <c:pt idx="0">
                  <c:v>10/2022</c:v>
                </c:pt>
                <c:pt idx="1">
                  <c:v>1/2023</c:v>
                </c:pt>
                <c:pt idx="2">
                  <c:v>4/2023</c:v>
                </c:pt>
                <c:pt idx="3">
                  <c:v>7/2023</c:v>
                </c:pt>
                <c:pt idx="4">
                  <c:v>10/2023</c:v>
                </c:pt>
                <c:pt idx="5">
                  <c:v>1/2024</c:v>
                </c:pt>
                <c:pt idx="6">
                  <c:v>4/2024</c:v>
                </c:pt>
                <c:pt idx="7">
                  <c:v>7/2024</c:v>
                </c:pt>
                <c:pt idx="8">
                  <c:v>10/2024</c:v>
                </c:pt>
                <c:pt idx="9">
                  <c:v>1/2025</c:v>
                </c:pt>
                <c:pt idx="10">
                  <c:v>4/2025</c:v>
                </c:pt>
                <c:pt idx="11">
                  <c:v>7/2025</c:v>
                </c:pt>
                <c:pt idx="12">
                  <c:v>10/2025</c:v>
                </c:pt>
                <c:pt idx="13">
                  <c:v>1/2026</c:v>
                </c:pt>
              </c:strCache>
            </c:strRef>
          </c:cat>
          <c:val>
            <c:numRef>
              <c:f>'Financial Proj'!$B$83:$Y$83</c:f>
              <c:numCache>
                <c:formatCode>"$"#,##0</c:formatCode>
                <c:ptCount val="14"/>
                <c:pt idx="0">
                  <c:v>97038031.570000008</c:v>
                </c:pt>
                <c:pt idx="1">
                  <c:v>115470991.82000001</c:v>
                </c:pt>
                <c:pt idx="2">
                  <c:v>144044662.25999999</c:v>
                </c:pt>
                <c:pt idx="3">
                  <c:v>185767599.95999998</c:v>
                </c:pt>
                <c:pt idx="4">
                  <c:v>248673756.68999997</c:v>
                </c:pt>
                <c:pt idx="5">
                  <c:v>328651442.07999998</c:v>
                </c:pt>
                <c:pt idx="6">
                  <c:v>328651442.07999998</c:v>
                </c:pt>
                <c:pt idx="7">
                  <c:v>328651442.07999998</c:v>
                </c:pt>
                <c:pt idx="8">
                  <c:v>328651442.07999998</c:v>
                </c:pt>
                <c:pt idx="9">
                  <c:v>328651442.07999998</c:v>
                </c:pt>
                <c:pt idx="10">
                  <c:v>328651442.07999998</c:v>
                </c:pt>
                <c:pt idx="11">
                  <c:v>328651442.07999998</c:v>
                </c:pt>
                <c:pt idx="12">
                  <c:v>328651442.07999998</c:v>
                </c:pt>
                <c:pt idx="13">
                  <c:v>328651442.07999998</c:v>
                </c:pt>
              </c:numCache>
            </c:numRef>
          </c:val>
          <c:smooth val="0"/>
          <c:extLst>
            <c:ext xmlns:c16="http://schemas.microsoft.com/office/drawing/2014/chart" uri="{C3380CC4-5D6E-409C-BE32-E72D297353CC}">
              <c16:uniqueId val="{00000001-22F9-4265-81C5-E2CDF3EE2EBC}"/>
            </c:ext>
          </c:extLst>
        </c:ser>
        <c:dLbls>
          <c:showLegendKey val="0"/>
          <c:showVal val="0"/>
          <c:showCatName val="0"/>
          <c:showSerName val="0"/>
          <c:showPercent val="0"/>
          <c:showBubbleSize val="0"/>
        </c:dLbls>
        <c:marker val="1"/>
        <c:smooth val="0"/>
        <c:axId val="473644664"/>
        <c:axId val="1"/>
      </c:lineChart>
      <c:catAx>
        <c:axId val="473644664"/>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2"/>
        <c:noMultiLvlLbl val="0"/>
      </c:catAx>
      <c:valAx>
        <c:axId val="1"/>
        <c:scaling>
          <c:orientation val="minMax"/>
        </c:scaling>
        <c:delete val="0"/>
        <c:axPos val="l"/>
        <c:majorGridlines/>
        <c:numFmt formatCode="&quot;$&quot;#,##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73644664"/>
        <c:crosses val="autoZero"/>
        <c:crossBetween val="between"/>
        <c:dispUnits>
          <c:builtInUnit val="millions"/>
          <c:dispUnitsLbl>
            <c:layout>
              <c:manualLayout>
                <c:xMode val="edge"/>
                <c:yMode val="edge"/>
                <c:x val="2.3001297106776918E-3"/>
                <c:y val="0.44471374671916009"/>
              </c:manualLayout>
            </c:layout>
            <c:txPr>
              <a:bodyPr rot="-5400000" vert="horz"/>
              <a:lstStyle/>
              <a:p>
                <a:pPr algn="ctr">
                  <a:defRPr sz="1000" b="1" i="0" u="none" strike="noStrike" baseline="0">
                    <a:solidFill>
                      <a:srgbClr val="000000"/>
                    </a:solidFill>
                    <a:latin typeface="Calibri"/>
                    <a:ea typeface="Calibri"/>
                    <a:cs typeface="Calibri"/>
                  </a:defRPr>
                </a:pPr>
                <a:endParaRPr lang="en-US"/>
              </a:p>
            </c:txPr>
          </c:dispUnitsLbl>
        </c:dispUnits>
      </c:valAx>
    </c:plotArea>
    <c:legend>
      <c:legendPos val="r"/>
      <c:layout>
        <c:manualLayout>
          <c:xMode val="edge"/>
          <c:yMode val="edge"/>
          <c:x val="0.78055311252979043"/>
          <c:y val="0.36008762191060173"/>
          <c:w val="0.20105159325517952"/>
          <c:h val="0.30151929219259732"/>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56" l="0.70000000000000051" r="0.70000000000000051" t="0.75000000000000056" header="0.30000000000000027" footer="0.30000000000000027"/>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0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a:t>
            </a:r>
          </a:p>
          <a:p>
            <a:pPr>
              <a:defRPr sz="10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New Housing Construction Accomplishments</a:t>
            </a:r>
            <a:r>
              <a:rPr lang="en-US" sz="1200" b="1" i="0" u="none" strike="noStrike" baseline="0">
                <a:solidFill>
                  <a:srgbClr val="000000"/>
                </a:solidFill>
                <a:latin typeface="Calibri"/>
                <a:cs typeface="Calibri"/>
              </a:rPr>
              <a:t> </a:t>
            </a:r>
          </a:p>
        </c:rich>
      </c:tx>
      <c:overlay val="0"/>
    </c:title>
    <c:autoTitleDeleted val="0"/>
    <c:plotArea>
      <c:layout>
        <c:manualLayout>
          <c:layoutTarget val="inner"/>
          <c:xMode val="edge"/>
          <c:yMode val="edge"/>
          <c:x val="0.11885608048993877"/>
          <c:y val="0.20044291338582693"/>
          <c:w val="0.66450040099154284"/>
          <c:h val="0.65005495406824165"/>
        </c:manualLayout>
      </c:layout>
      <c:lineChart>
        <c:grouping val="standard"/>
        <c:varyColors val="0"/>
        <c:ser>
          <c:idx val="0"/>
          <c:order val="0"/>
          <c:tx>
            <c:strRef>
              <c:f>'Performance Proj'!$A$3</c:f>
              <c:strCache>
                <c:ptCount val="1"/>
                <c:pt idx="0">
                  <c:v>Projected Units</c:v>
                </c:pt>
              </c:strCache>
            </c:strRef>
          </c:tx>
          <c:marker>
            <c:symbol val="diamond"/>
            <c:size val="4"/>
          </c:marker>
          <c:cat>
            <c:strRef>
              <c:f>'Performance Proj'!$B$2:$Y$2</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Proj'!$B$3:$Y$3</c:f>
              <c:numCache>
                <c:formatCode>General</c:formatCode>
                <c:ptCount val="24"/>
                <c:pt idx="0">
                  <c:v>0</c:v>
                </c:pt>
                <c:pt idx="1">
                  <c:v>0</c:v>
                </c:pt>
                <c:pt idx="2">
                  <c:v>0</c:v>
                </c:pt>
                <c:pt idx="3">
                  <c:v>0</c:v>
                </c:pt>
                <c:pt idx="4">
                  <c:v>0</c:v>
                </c:pt>
                <c:pt idx="5">
                  <c:v>0</c:v>
                </c:pt>
                <c:pt idx="6">
                  <c:v>0</c:v>
                </c:pt>
                <c:pt idx="7">
                  <c:v>0</c:v>
                </c:pt>
                <c:pt idx="8">
                  <c:v>0</c:v>
                </c:pt>
                <c:pt idx="9">
                  <c:v>24</c:v>
                </c:pt>
                <c:pt idx="10">
                  <c:v>48</c:v>
                </c:pt>
                <c:pt idx="11">
                  <c:v>72</c:v>
                </c:pt>
                <c:pt idx="12">
                  <c:v>96</c:v>
                </c:pt>
                <c:pt idx="13">
                  <c:v>120</c:v>
                </c:pt>
                <c:pt idx="14">
                  <c:v>144</c:v>
                </c:pt>
                <c:pt idx="15">
                  <c:v>168</c:v>
                </c:pt>
                <c:pt idx="16">
                  <c:v>192</c:v>
                </c:pt>
                <c:pt idx="17">
                  <c:v>216</c:v>
                </c:pt>
                <c:pt idx="18">
                  <c:v>240</c:v>
                </c:pt>
                <c:pt idx="19">
                  <c:v>260</c:v>
                </c:pt>
                <c:pt idx="20">
                  <c:v>260</c:v>
                </c:pt>
                <c:pt idx="21">
                  <c:v>260</c:v>
                </c:pt>
                <c:pt idx="22">
                  <c:v>260</c:v>
                </c:pt>
                <c:pt idx="23">
                  <c:v>260</c:v>
                </c:pt>
              </c:numCache>
            </c:numRef>
          </c:val>
          <c:smooth val="0"/>
          <c:extLst>
            <c:ext xmlns:c16="http://schemas.microsoft.com/office/drawing/2014/chart" uri="{C3380CC4-5D6E-409C-BE32-E72D297353CC}">
              <c16:uniqueId val="{00000000-9235-4E0C-8662-E2AE807C45E4}"/>
            </c:ext>
          </c:extLst>
        </c:ser>
        <c:ser>
          <c:idx val="2"/>
          <c:order val="1"/>
          <c:tx>
            <c:strRef>
              <c:f>'Performance Proj'!$A$5</c:f>
              <c:strCache>
                <c:ptCount val="1"/>
                <c:pt idx="0">
                  <c:v>Actual Units</c:v>
                </c:pt>
              </c:strCache>
            </c:strRef>
          </c:tx>
          <c:marker>
            <c:symbol val="triangle"/>
            <c:size val="4"/>
          </c:marker>
          <c:cat>
            <c:strRef>
              <c:f>'Performance Proj'!$B$2:$Y$2</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Proj'!$B$5:$Y$5</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9235-4E0C-8662-E2AE807C45E4}"/>
            </c:ext>
          </c:extLst>
        </c:ser>
        <c:dLbls>
          <c:showLegendKey val="0"/>
          <c:showVal val="0"/>
          <c:showCatName val="0"/>
          <c:showSerName val="0"/>
          <c:showPercent val="0"/>
          <c:showBubbleSize val="0"/>
        </c:dLbls>
        <c:marker val="1"/>
        <c:smooth val="0"/>
        <c:axId val="473648928"/>
        <c:axId val="1"/>
      </c:lineChart>
      <c:catAx>
        <c:axId val="473648928"/>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4"/>
        <c:noMultiLvlLbl val="0"/>
      </c:cat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Housing Units</a:t>
                </a:r>
              </a:p>
            </c:rich>
          </c:tx>
          <c:layout>
            <c:manualLayout>
              <c:xMode val="edge"/>
              <c:yMode val="edge"/>
              <c:x val="1.6562352782825224E-2"/>
              <c:y val="0.39063544388838589"/>
            </c:manualLayout>
          </c:layout>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73648928"/>
        <c:crosses val="autoZero"/>
        <c:crossBetween val="between"/>
      </c:valAx>
    </c:plotArea>
    <c:legend>
      <c:legendPos val="r"/>
      <c:layout>
        <c:manualLayout>
          <c:xMode val="edge"/>
          <c:yMode val="edge"/>
          <c:x val="0.81344905267408374"/>
          <c:y val="0.38447771306243983"/>
          <c:w val="0.17266196988534332"/>
          <c:h val="0.25752016898104657"/>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56" l="0.70000000000000051" r="0.70000000000000051" t="0.75000000000000056" header="0.30000000000000027" footer="0.30000000000000027"/>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0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a:t>
            </a:r>
          </a:p>
          <a:p>
            <a:pPr>
              <a:defRPr sz="10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Residential Rehab &amp; Reconstruction Accomplishments</a:t>
            </a:r>
            <a:endParaRPr lang="en-US" sz="1200" b="1" i="0" u="none" strike="noStrike" baseline="0">
              <a:solidFill>
                <a:srgbClr val="000000"/>
              </a:solidFill>
              <a:latin typeface="Calibri"/>
              <a:cs typeface="Calibri"/>
            </a:endParaRPr>
          </a:p>
          <a:p>
            <a:pPr>
              <a:defRPr sz="1000" b="0" i="0" u="none" strike="noStrike" baseline="0">
                <a:solidFill>
                  <a:srgbClr val="000000"/>
                </a:solidFill>
                <a:latin typeface="Calibri"/>
                <a:ea typeface="Calibri"/>
                <a:cs typeface="Calibri"/>
              </a:defRPr>
            </a:pPr>
            <a:endParaRPr lang="en-US" sz="1200" b="1" i="0" u="none" strike="noStrike" baseline="0">
              <a:solidFill>
                <a:srgbClr val="000000"/>
              </a:solidFill>
              <a:latin typeface="Calibri"/>
              <a:cs typeface="Calibri"/>
            </a:endParaRPr>
          </a:p>
        </c:rich>
      </c:tx>
      <c:overlay val="0"/>
    </c:title>
    <c:autoTitleDeleted val="0"/>
    <c:plotArea>
      <c:layout>
        <c:manualLayout>
          <c:layoutTarget val="inner"/>
          <c:xMode val="edge"/>
          <c:yMode val="edge"/>
          <c:x val="0.12348571011956838"/>
          <c:y val="0.21433180227471565"/>
          <c:w val="0.67375966025080281"/>
          <c:h val="0.59449939851268596"/>
        </c:manualLayout>
      </c:layout>
      <c:lineChart>
        <c:grouping val="standard"/>
        <c:varyColors val="0"/>
        <c:ser>
          <c:idx val="0"/>
          <c:order val="0"/>
          <c:tx>
            <c:strRef>
              <c:f>'Performance Proj'!$A$29</c:f>
              <c:strCache>
                <c:ptCount val="1"/>
                <c:pt idx="0">
                  <c:v>Projected Units</c:v>
                </c:pt>
              </c:strCache>
            </c:strRef>
          </c:tx>
          <c:marker>
            <c:symbol val="diamond"/>
            <c:size val="4"/>
          </c:marker>
          <c:cat>
            <c:strRef>
              <c:f>'Performance Proj'!$B$28:$Y$28</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Proj'!$B$29:$Y$29</c:f>
              <c:numCache>
                <c:formatCode>#,##0</c:formatCode>
                <c:ptCount val="24"/>
                <c:pt idx="0">
                  <c:v>0</c:v>
                </c:pt>
                <c:pt idx="1">
                  <c:v>0</c:v>
                </c:pt>
                <c:pt idx="2">
                  <c:v>0</c:v>
                </c:pt>
                <c:pt idx="3">
                  <c:v>50</c:v>
                </c:pt>
                <c:pt idx="4">
                  <c:v>150</c:v>
                </c:pt>
                <c:pt idx="5">
                  <c:v>260</c:v>
                </c:pt>
                <c:pt idx="6">
                  <c:v>740</c:v>
                </c:pt>
                <c:pt idx="7">
                  <c:v>1220</c:v>
                </c:pt>
                <c:pt idx="8">
                  <c:v>1700</c:v>
                </c:pt>
                <c:pt idx="9">
                  <c:v>2180</c:v>
                </c:pt>
                <c:pt idx="10">
                  <c:v>2660</c:v>
                </c:pt>
                <c:pt idx="11">
                  <c:v>2980</c:v>
                </c:pt>
                <c:pt idx="12">
                  <c:v>3250</c:v>
                </c:pt>
                <c:pt idx="13">
                  <c:v>3510</c:v>
                </c:pt>
                <c:pt idx="14">
                  <c:v>3770</c:v>
                </c:pt>
                <c:pt idx="15">
                  <c:v>4030</c:v>
                </c:pt>
                <c:pt idx="16">
                  <c:v>4290</c:v>
                </c:pt>
                <c:pt idx="17">
                  <c:v>4390</c:v>
                </c:pt>
                <c:pt idx="18">
                  <c:v>4490</c:v>
                </c:pt>
                <c:pt idx="19">
                  <c:v>4590</c:v>
                </c:pt>
                <c:pt idx="20">
                  <c:v>4670</c:v>
                </c:pt>
                <c:pt idx="21">
                  <c:v>4715</c:v>
                </c:pt>
                <c:pt idx="22">
                  <c:v>4715</c:v>
                </c:pt>
                <c:pt idx="23">
                  <c:v>4715</c:v>
                </c:pt>
              </c:numCache>
            </c:numRef>
          </c:val>
          <c:smooth val="0"/>
          <c:extLst>
            <c:ext xmlns:c16="http://schemas.microsoft.com/office/drawing/2014/chart" uri="{C3380CC4-5D6E-409C-BE32-E72D297353CC}">
              <c16:uniqueId val="{00000000-D3A2-42D8-957A-1958C9C94E5C}"/>
            </c:ext>
          </c:extLst>
        </c:ser>
        <c:ser>
          <c:idx val="2"/>
          <c:order val="1"/>
          <c:tx>
            <c:strRef>
              <c:f>'Performance Proj'!$A$31</c:f>
              <c:strCache>
                <c:ptCount val="1"/>
                <c:pt idx="0">
                  <c:v>Actual Units</c:v>
                </c:pt>
              </c:strCache>
            </c:strRef>
          </c:tx>
          <c:marker>
            <c:symbol val="triangle"/>
            <c:size val="4"/>
          </c:marker>
          <c:cat>
            <c:strRef>
              <c:f>'Performance Proj'!$B$28:$Y$28</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Proj'!$B$31:$Y$31</c:f>
              <c:numCache>
                <c:formatCode>General</c:formatCode>
                <c:ptCount val="24"/>
                <c:pt idx="0" formatCode="#,##0">
                  <c:v>0</c:v>
                </c:pt>
                <c:pt idx="1">
                  <c:v>0</c:v>
                </c:pt>
                <c:pt idx="2">
                  <c:v>0</c:v>
                </c:pt>
                <c:pt idx="3">
                  <c:v>0</c:v>
                </c:pt>
                <c:pt idx="4">
                  <c:v>0</c:v>
                </c:pt>
                <c:pt idx="5">
                  <c:v>0</c:v>
                </c:pt>
                <c:pt idx="6">
                  <c:v>8</c:v>
                </c:pt>
                <c:pt idx="7">
                  <c:v>18</c:v>
                </c:pt>
                <c:pt idx="8">
                  <c:v>32</c:v>
                </c:pt>
                <c:pt idx="9">
                  <c:v>44</c:v>
                </c:pt>
                <c:pt idx="10">
                  <c:v>107</c:v>
                </c:pt>
                <c:pt idx="11">
                  <c:v>225</c:v>
                </c:pt>
                <c:pt idx="12">
                  <c:v>327</c:v>
                </c:pt>
                <c:pt idx="13">
                  <c:v>327</c:v>
                </c:pt>
                <c:pt idx="14">
                  <c:v>616</c:v>
                </c:pt>
                <c:pt idx="15">
                  <c:v>862</c:v>
                </c:pt>
                <c:pt idx="16">
                  <c:v>862</c:v>
                </c:pt>
                <c:pt idx="17">
                  <c:v>862</c:v>
                </c:pt>
                <c:pt idx="18">
                  <c:v>862</c:v>
                </c:pt>
                <c:pt idx="19">
                  <c:v>862</c:v>
                </c:pt>
                <c:pt idx="20">
                  <c:v>862</c:v>
                </c:pt>
                <c:pt idx="21">
                  <c:v>862</c:v>
                </c:pt>
                <c:pt idx="22">
                  <c:v>862</c:v>
                </c:pt>
                <c:pt idx="23">
                  <c:v>862</c:v>
                </c:pt>
              </c:numCache>
            </c:numRef>
          </c:val>
          <c:smooth val="0"/>
          <c:extLst>
            <c:ext xmlns:c16="http://schemas.microsoft.com/office/drawing/2014/chart" uri="{C3380CC4-5D6E-409C-BE32-E72D297353CC}">
              <c16:uniqueId val="{00000001-D3A2-42D8-957A-1958C9C94E5C}"/>
            </c:ext>
          </c:extLst>
        </c:ser>
        <c:dLbls>
          <c:showLegendKey val="0"/>
          <c:showVal val="0"/>
          <c:showCatName val="0"/>
          <c:showSerName val="0"/>
          <c:showPercent val="0"/>
          <c:showBubbleSize val="0"/>
        </c:dLbls>
        <c:marker val="1"/>
        <c:smooth val="0"/>
        <c:axId val="473649912"/>
        <c:axId val="1"/>
      </c:lineChart>
      <c:catAx>
        <c:axId val="473649912"/>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2"/>
        <c:noMultiLvlLbl val="0"/>
      </c:cat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Housing Units</a:t>
                </a:r>
              </a:p>
            </c:rich>
          </c:tx>
          <c:layout>
            <c:manualLayout>
              <c:xMode val="edge"/>
              <c:yMode val="edge"/>
              <c:x val="1.293970338727902E-2"/>
              <c:y val="0.35244105875051951"/>
            </c:manualLayout>
          </c:layout>
          <c:overlay val="0"/>
        </c:title>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73649912"/>
        <c:crosses val="autoZero"/>
        <c:crossBetween val="between"/>
      </c:valAx>
    </c:plotArea>
    <c:legend>
      <c:legendPos val="r"/>
      <c:layout>
        <c:manualLayout>
          <c:xMode val="edge"/>
          <c:yMode val="edge"/>
          <c:x val="0.81344905267408374"/>
          <c:y val="0.38447771306243983"/>
          <c:w val="0.17266196988534332"/>
          <c:h val="0.25752016898104657"/>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56" l="0.70000000000000051" r="0.70000000000000051" t="0.75000000000000056" header="0.30000000000000027" footer="0.30000000000000027"/>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0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a:t>
            </a:r>
            <a:r>
              <a:rPr lang="en-US" sz="1800" b="1" i="0" u="none" strike="noStrike" baseline="0">
                <a:solidFill>
                  <a:srgbClr val="000000"/>
                </a:solidFill>
                <a:latin typeface="Calibri"/>
                <a:cs typeface="Calibri"/>
              </a:rPr>
              <a:t> </a:t>
            </a:r>
          </a:p>
          <a:p>
            <a:pPr>
              <a:defRPr sz="10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Public Facilities Accomplishments</a:t>
            </a:r>
          </a:p>
        </c:rich>
      </c:tx>
      <c:overlay val="0"/>
    </c:title>
    <c:autoTitleDeleted val="0"/>
    <c:plotArea>
      <c:layout>
        <c:manualLayout>
          <c:layoutTarget val="inner"/>
          <c:xMode val="edge"/>
          <c:yMode val="edge"/>
          <c:x val="0.12811533974919814"/>
          <c:y val="0.19697069116360455"/>
          <c:w val="0.67375966025080303"/>
          <c:h val="0.51116606517935226"/>
        </c:manualLayout>
      </c:layout>
      <c:lineChart>
        <c:grouping val="standard"/>
        <c:varyColors val="0"/>
        <c:ser>
          <c:idx val="0"/>
          <c:order val="0"/>
          <c:tx>
            <c:strRef>
              <c:f>'Performance Proj'!$A$56</c:f>
              <c:strCache>
                <c:ptCount val="1"/>
                <c:pt idx="0">
                  <c:v>Projected Facilities</c:v>
                </c:pt>
              </c:strCache>
            </c:strRef>
          </c:tx>
          <c:marker>
            <c:symbol val="diamond"/>
            <c:size val="4"/>
          </c:marker>
          <c:cat>
            <c:strRef>
              <c:f>'Performance Proj'!$B$55:$Y$55</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Proj'!$B$56:$Y$56</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4A23-4D4C-B180-6ABE9914CDFA}"/>
            </c:ext>
          </c:extLst>
        </c:ser>
        <c:ser>
          <c:idx val="2"/>
          <c:order val="1"/>
          <c:tx>
            <c:strRef>
              <c:f>'Performance Proj'!$A$58</c:f>
              <c:strCache>
                <c:ptCount val="1"/>
                <c:pt idx="0">
                  <c:v>Actual Facilities</c:v>
                </c:pt>
              </c:strCache>
            </c:strRef>
          </c:tx>
          <c:marker>
            <c:symbol val="triangle"/>
            <c:size val="4"/>
          </c:marker>
          <c:cat>
            <c:strRef>
              <c:f>'Performance Proj'!$B$55:$Y$55</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Proj'!$B$58:$Y$58</c:f>
              <c:numCache>
                <c:formatCode>General</c:formatCode>
                <c:ptCount val="24"/>
                <c:pt idx="0" formatCode="#,##0">
                  <c:v>0</c:v>
                </c:pt>
                <c:pt idx="1">
                  <c:v>0</c:v>
                </c:pt>
                <c:pt idx="2">
                  <c:v>0</c:v>
                </c:pt>
                <c:pt idx="3" formatCode="#,##0">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4A23-4D4C-B180-6ABE9914CDFA}"/>
            </c:ext>
          </c:extLst>
        </c:ser>
        <c:dLbls>
          <c:showLegendKey val="0"/>
          <c:showVal val="0"/>
          <c:showCatName val="0"/>
          <c:showSerName val="0"/>
          <c:showPercent val="0"/>
          <c:showBubbleSize val="0"/>
        </c:dLbls>
        <c:marker val="1"/>
        <c:smooth val="0"/>
        <c:axId val="473650568"/>
        <c:axId val="1"/>
      </c:lineChart>
      <c:catAx>
        <c:axId val="473650568"/>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2"/>
        <c:noMultiLvlLbl val="0"/>
      </c:cat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Public Facilities</a:t>
                </a:r>
              </a:p>
            </c:rich>
          </c:tx>
          <c:layout>
            <c:manualLayout>
              <c:xMode val="edge"/>
              <c:yMode val="edge"/>
              <c:x val="1.293970338727902E-2"/>
              <c:y val="0.26952442086043593"/>
            </c:manualLayout>
          </c:layout>
          <c:overlay val="0"/>
        </c:title>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73650568"/>
        <c:crosses val="autoZero"/>
        <c:crossBetween val="between"/>
      </c:valAx>
    </c:plotArea>
    <c:legend>
      <c:legendPos val="r"/>
      <c:layout>
        <c:manualLayout>
          <c:xMode val="edge"/>
          <c:yMode val="edge"/>
          <c:x val="0.81344905267408374"/>
          <c:y val="0.28031125185438777"/>
          <c:w val="0.17266196988534332"/>
          <c:h val="0.25752025562022141"/>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56" l="0.70000000000000051" r="0.70000000000000051" t="0.75000000000000056" header="0.30000000000000027" footer="0.30000000000000027"/>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800" b="0" i="0" u="none" strike="noStrike" baseline="0">
                <a:solidFill>
                  <a:srgbClr val="000000"/>
                </a:solidFill>
                <a:latin typeface="Calibri"/>
                <a:ea typeface="Calibri"/>
                <a:cs typeface="Calibri"/>
              </a:defRPr>
            </a:pPr>
            <a:r>
              <a:rPr lang="en-US" sz="1600" b="1" i="0" u="none" strike="noStrike" baseline="0">
                <a:solidFill>
                  <a:srgbClr val="000000"/>
                </a:solidFill>
                <a:latin typeface="Calibri"/>
                <a:cs typeface="Calibri"/>
              </a:rPr>
              <a:t>North Carolina (Florence) Disaster Recovery Program</a:t>
            </a:r>
            <a:r>
              <a:rPr lang="en-US" sz="1600" b="0" i="0" u="none" strike="noStrike" baseline="0">
                <a:solidFill>
                  <a:srgbClr val="000000"/>
                </a:solidFill>
                <a:latin typeface="Calibri"/>
                <a:cs typeface="Calibri"/>
              </a:rPr>
              <a:t>  </a:t>
            </a:r>
          </a:p>
          <a:p>
            <a:pPr>
              <a:defRPr sz="800" b="0" i="0" u="none" strike="noStrike" baseline="0">
                <a:solidFill>
                  <a:srgbClr val="000000"/>
                </a:solidFill>
                <a:latin typeface="Calibri"/>
                <a:ea typeface="Calibri"/>
                <a:cs typeface="Calibri"/>
              </a:defRPr>
            </a:pPr>
            <a:r>
              <a:rPr lang="en-US" sz="1200" b="0" i="0" u="none" strike="noStrike" baseline="0">
                <a:solidFill>
                  <a:srgbClr val="000000"/>
                </a:solidFill>
                <a:latin typeface="Calibri"/>
                <a:cs typeface="Calibri"/>
              </a:rPr>
              <a:t>Public Infrastructure Accomplishments</a:t>
            </a:r>
          </a:p>
        </c:rich>
      </c:tx>
      <c:overlay val="0"/>
    </c:title>
    <c:autoTitleDeleted val="0"/>
    <c:plotArea>
      <c:layout>
        <c:manualLayout>
          <c:layoutTarget val="inner"/>
          <c:xMode val="edge"/>
          <c:yMode val="edge"/>
          <c:x val="0.15126348789734637"/>
          <c:y val="0.19697069116360455"/>
          <c:w val="0.62746336395450553"/>
          <c:h val="0.552832731846019"/>
        </c:manualLayout>
      </c:layout>
      <c:lineChart>
        <c:grouping val="standard"/>
        <c:varyColors val="0"/>
        <c:ser>
          <c:idx val="0"/>
          <c:order val="0"/>
          <c:tx>
            <c:strRef>
              <c:f>'Performance Proj'!$A$95</c:f>
              <c:strCache>
                <c:ptCount val="1"/>
                <c:pt idx="0">
                  <c:v>Projected Down Payment Assistance Provided</c:v>
                </c:pt>
              </c:strCache>
            </c:strRef>
          </c:tx>
          <c:marker>
            <c:symbol val="diamond"/>
            <c:size val="4"/>
          </c:marker>
          <c:cat>
            <c:strRef>
              <c:f>'Performance Proj'!$B$94:$Y$94</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Proj'!$B$95:$Y$95</c:f>
              <c:numCache>
                <c:formatCode>#,##0</c:formatCode>
                <c:ptCount val="24"/>
                <c:pt idx="0">
                  <c:v>0</c:v>
                </c:pt>
                <c:pt idx="1">
                  <c:v>0</c:v>
                </c:pt>
                <c:pt idx="2">
                  <c:v>0</c:v>
                </c:pt>
                <c:pt idx="3">
                  <c:v>0</c:v>
                </c:pt>
                <c:pt idx="4">
                  <c:v>0</c:v>
                </c:pt>
                <c:pt idx="5">
                  <c:v>0</c:v>
                </c:pt>
                <c:pt idx="6">
                  <c:v>0</c:v>
                </c:pt>
                <c:pt idx="7">
                  <c:v>0</c:v>
                </c:pt>
                <c:pt idx="8">
                  <c:v>0</c:v>
                </c:pt>
                <c:pt idx="9">
                  <c:v>1</c:v>
                </c:pt>
                <c:pt idx="10">
                  <c:v>3</c:v>
                </c:pt>
                <c:pt idx="11">
                  <c:v>7</c:v>
                </c:pt>
                <c:pt idx="12">
                  <c:v>17</c:v>
                </c:pt>
                <c:pt idx="13">
                  <c:v>27</c:v>
                </c:pt>
                <c:pt idx="14">
                  <c:v>37</c:v>
                </c:pt>
                <c:pt idx="15">
                  <c:v>57</c:v>
                </c:pt>
                <c:pt idx="16">
                  <c:v>80</c:v>
                </c:pt>
                <c:pt idx="17">
                  <c:v>90</c:v>
                </c:pt>
                <c:pt idx="18">
                  <c:v>100</c:v>
                </c:pt>
                <c:pt idx="19">
                  <c:v>100</c:v>
                </c:pt>
                <c:pt idx="20">
                  <c:v>100</c:v>
                </c:pt>
                <c:pt idx="21">
                  <c:v>100</c:v>
                </c:pt>
                <c:pt idx="22">
                  <c:v>100</c:v>
                </c:pt>
                <c:pt idx="23">
                  <c:v>100</c:v>
                </c:pt>
              </c:numCache>
            </c:numRef>
          </c:val>
          <c:smooth val="0"/>
          <c:extLst>
            <c:ext xmlns:c16="http://schemas.microsoft.com/office/drawing/2014/chart" uri="{C3380CC4-5D6E-409C-BE32-E72D297353CC}">
              <c16:uniqueId val="{00000000-89D8-4E6E-93B0-C68A4E6EF9E0}"/>
            </c:ext>
          </c:extLst>
        </c:ser>
        <c:ser>
          <c:idx val="2"/>
          <c:order val="1"/>
          <c:tx>
            <c:strRef>
              <c:f>'Performance Proj'!$A$97</c:f>
              <c:strCache>
                <c:ptCount val="1"/>
                <c:pt idx="0">
                  <c:v>Actual # Down Payment Assistance Payments</c:v>
                </c:pt>
              </c:strCache>
            </c:strRef>
          </c:tx>
          <c:marker>
            <c:symbol val="triangle"/>
            <c:size val="4"/>
          </c:marker>
          <c:cat>
            <c:strRef>
              <c:f>'Performance Proj'!$B$94:$Y$94</c:f>
              <c:strCache>
                <c:ptCount val="24"/>
                <c:pt idx="0">
                  <c:v>4/2020</c:v>
                </c:pt>
                <c:pt idx="1">
                  <c:v>7/2020</c:v>
                </c:pt>
                <c:pt idx="2">
                  <c:v>10/2020</c:v>
                </c:pt>
                <c:pt idx="3">
                  <c:v>1/2021</c:v>
                </c:pt>
                <c:pt idx="4">
                  <c:v>4/2021</c:v>
                </c:pt>
                <c:pt idx="5">
                  <c:v>7/2021</c:v>
                </c:pt>
                <c:pt idx="6">
                  <c:v>10/2021</c:v>
                </c:pt>
                <c:pt idx="7">
                  <c:v>1/2022</c:v>
                </c:pt>
                <c:pt idx="8">
                  <c:v>4/2022</c:v>
                </c:pt>
                <c:pt idx="9">
                  <c:v>7/2022</c:v>
                </c:pt>
                <c:pt idx="10">
                  <c:v>10/2022</c:v>
                </c:pt>
                <c:pt idx="11">
                  <c:v>1/2023</c:v>
                </c:pt>
                <c:pt idx="12">
                  <c:v>4/2023</c:v>
                </c:pt>
                <c:pt idx="13">
                  <c:v>7/2023</c:v>
                </c:pt>
                <c:pt idx="14">
                  <c:v>10/2023</c:v>
                </c:pt>
                <c:pt idx="15">
                  <c:v>1/2024</c:v>
                </c:pt>
                <c:pt idx="16">
                  <c:v>4/2024</c:v>
                </c:pt>
                <c:pt idx="17">
                  <c:v>7/2024</c:v>
                </c:pt>
                <c:pt idx="18">
                  <c:v>10/2024</c:v>
                </c:pt>
                <c:pt idx="19">
                  <c:v>1/2025</c:v>
                </c:pt>
                <c:pt idx="20">
                  <c:v>4/2025</c:v>
                </c:pt>
                <c:pt idx="21">
                  <c:v>7/2025</c:v>
                </c:pt>
                <c:pt idx="22">
                  <c:v>10/2025</c:v>
                </c:pt>
                <c:pt idx="23">
                  <c:v>1/2026</c:v>
                </c:pt>
              </c:strCache>
            </c:strRef>
          </c:cat>
          <c:val>
            <c:numRef>
              <c:f>'Performance Proj'!$B$97:$Y$97</c:f>
              <c:numCache>
                <c:formatCode>#,##0</c:formatCode>
                <c:ptCount val="24"/>
                <c:pt idx="0">
                  <c:v>0</c:v>
                </c:pt>
                <c:pt idx="1">
                  <c:v>0</c:v>
                </c:pt>
                <c:pt idx="2">
                  <c:v>0</c:v>
                </c:pt>
                <c:pt idx="3" formatCode="General">
                  <c:v>0</c:v>
                </c:pt>
                <c:pt idx="4" formatCode="General">
                  <c:v>0</c:v>
                </c:pt>
                <c:pt idx="5" formatCode="General">
                  <c:v>0</c:v>
                </c:pt>
                <c:pt idx="6" formatCode="General">
                  <c:v>0</c:v>
                </c:pt>
                <c:pt idx="7" formatCode="General">
                  <c:v>0</c:v>
                </c:pt>
                <c:pt idx="8" formatCode="General">
                  <c:v>0</c:v>
                </c:pt>
                <c:pt idx="9" formatCode="General">
                  <c:v>0</c:v>
                </c:pt>
                <c:pt idx="10" formatCode="General">
                  <c:v>0</c:v>
                </c:pt>
                <c:pt idx="11" formatCode="General">
                  <c:v>0</c:v>
                </c:pt>
                <c:pt idx="12" formatCode="General">
                  <c:v>0</c:v>
                </c:pt>
                <c:pt idx="13" formatCode="General">
                  <c:v>0</c:v>
                </c:pt>
                <c:pt idx="14" formatCode="General">
                  <c:v>0</c:v>
                </c:pt>
                <c:pt idx="15" formatCode="General">
                  <c:v>0</c:v>
                </c:pt>
                <c:pt idx="16" formatCode="General">
                  <c:v>0</c:v>
                </c:pt>
                <c:pt idx="17" formatCode="General">
                  <c:v>0</c:v>
                </c:pt>
                <c:pt idx="18" formatCode="General">
                  <c:v>0</c:v>
                </c:pt>
                <c:pt idx="19" formatCode="General">
                  <c:v>0</c:v>
                </c:pt>
                <c:pt idx="20" formatCode="General">
                  <c:v>0</c:v>
                </c:pt>
                <c:pt idx="21" formatCode="General">
                  <c:v>0</c:v>
                </c:pt>
                <c:pt idx="22" formatCode="General">
                  <c:v>0</c:v>
                </c:pt>
                <c:pt idx="23" formatCode="General">
                  <c:v>0</c:v>
                </c:pt>
              </c:numCache>
            </c:numRef>
          </c:val>
          <c:smooth val="0"/>
          <c:extLst>
            <c:ext xmlns:c16="http://schemas.microsoft.com/office/drawing/2014/chart" uri="{C3380CC4-5D6E-409C-BE32-E72D297353CC}">
              <c16:uniqueId val="{00000001-89D8-4E6E-93B0-C68A4E6EF9E0}"/>
            </c:ext>
          </c:extLst>
        </c:ser>
        <c:dLbls>
          <c:showLegendKey val="0"/>
          <c:showVal val="0"/>
          <c:showCatName val="0"/>
          <c:showSerName val="0"/>
          <c:showPercent val="0"/>
          <c:showBubbleSize val="0"/>
        </c:dLbls>
        <c:marker val="1"/>
        <c:smooth val="0"/>
        <c:axId val="473860680"/>
        <c:axId val="1"/>
      </c:lineChart>
      <c:catAx>
        <c:axId val="473860680"/>
        <c:scaling>
          <c:orientation val="minMax"/>
        </c:scaling>
        <c:delete val="0"/>
        <c:axPos val="b"/>
        <c:numFmt formatCode="General" sourceLinked="1"/>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tickLblSkip val="2"/>
        <c:noMultiLvlLbl val="0"/>
      </c:cat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Linear Feet of Public Improvements</a:t>
                </a:r>
              </a:p>
            </c:rich>
          </c:tx>
          <c:layout>
            <c:manualLayout>
              <c:xMode val="edge"/>
              <c:yMode val="edge"/>
              <c:x val="8.9001526631033463E-3"/>
              <c:y val="0.19697080977676051"/>
            </c:manualLayout>
          </c:layout>
          <c:overlay val="0"/>
        </c:title>
        <c:numFmt formatCode="#,##0" sourceLinked="1"/>
        <c:majorTickMark val="none"/>
        <c:minorTickMark val="none"/>
        <c:tickLblPos val="nextTo"/>
        <c:txPr>
          <a:bodyPr rot="0" vert="horz"/>
          <a:lstStyle/>
          <a:p>
            <a:pPr>
              <a:defRPr sz="800" b="0" i="0" u="none" strike="noStrike" baseline="0">
                <a:solidFill>
                  <a:srgbClr val="000000"/>
                </a:solidFill>
                <a:latin typeface="Calibri"/>
                <a:ea typeface="Calibri"/>
                <a:cs typeface="Calibri"/>
              </a:defRPr>
            </a:pPr>
            <a:endParaRPr lang="en-US"/>
          </a:p>
        </c:txPr>
        <c:crossAx val="473860680"/>
        <c:crosses val="autoZero"/>
        <c:crossBetween val="between"/>
      </c:valAx>
    </c:plotArea>
    <c:legend>
      <c:legendPos val="r"/>
      <c:layout>
        <c:manualLayout>
          <c:xMode val="edge"/>
          <c:yMode val="edge"/>
          <c:x val="0.78947545524420781"/>
          <c:y val="0.27765783615442863"/>
          <c:w val="0.19298298745045539"/>
          <c:h val="0.446855802460701"/>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800" b="0" i="0" u="none" strike="noStrike" baseline="0">
          <a:solidFill>
            <a:srgbClr val="000000"/>
          </a:solidFill>
          <a:latin typeface="Calibri"/>
          <a:ea typeface="Calibri"/>
          <a:cs typeface="Calibri"/>
        </a:defRPr>
      </a:pPr>
      <a:endParaRPr lang="en-US"/>
    </a:p>
  </c:txPr>
  <c:printSettings>
    <c:headerFooter/>
    <c:pageMargins b="0.75000000000000056" l="0.70000000000000051" r="0.70000000000000051" t="0.75000000000000056" header="0.30000000000000027" footer="0.30000000000000027"/>
    <c:pageSetup/>
  </c:printSettings>
  <c:userShapes r:id="rId2"/>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830580</xdr:colOff>
      <xdr:row>6</xdr:row>
      <xdr:rowOff>121920</xdr:rowOff>
    </xdr:from>
    <xdr:to>
      <xdr:col>16</xdr:col>
      <xdr:colOff>580030</xdr:colOff>
      <xdr:row>25</xdr:row>
      <xdr:rowOff>152400</xdr:rowOff>
    </xdr:to>
    <xdr:graphicFrame macro="">
      <xdr:nvGraphicFramePr>
        <xdr:cNvPr id="1069" name="Chart 1">
          <a:extLst>
            <a:ext uri="{FF2B5EF4-FFF2-40B4-BE49-F238E27FC236}">
              <a16:creationId xmlns:a16="http://schemas.microsoft.com/office/drawing/2014/main" id="{00000000-0008-0000-0000-00002D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845820</xdr:colOff>
      <xdr:row>32</xdr:row>
      <xdr:rowOff>7620</xdr:rowOff>
    </xdr:from>
    <xdr:to>
      <xdr:col>16</xdr:col>
      <xdr:colOff>382137</xdr:colOff>
      <xdr:row>51</xdr:row>
      <xdr:rowOff>0</xdr:rowOff>
    </xdr:to>
    <xdr:graphicFrame macro="">
      <xdr:nvGraphicFramePr>
        <xdr:cNvPr id="1070" name="Chart 2">
          <a:extLst>
            <a:ext uri="{FF2B5EF4-FFF2-40B4-BE49-F238E27FC236}">
              <a16:creationId xmlns:a16="http://schemas.microsoft.com/office/drawing/2014/main" id="{00000000-0008-0000-0000-00002E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762000</xdr:colOff>
      <xdr:row>57</xdr:row>
      <xdr:rowOff>15240</xdr:rowOff>
    </xdr:from>
    <xdr:to>
      <xdr:col>16</xdr:col>
      <xdr:colOff>204716</xdr:colOff>
      <xdr:row>76</xdr:row>
      <xdr:rowOff>53340</xdr:rowOff>
    </xdr:to>
    <xdr:graphicFrame macro="">
      <xdr:nvGraphicFramePr>
        <xdr:cNvPr id="1071" name="Chart 3">
          <a:extLst>
            <a:ext uri="{FF2B5EF4-FFF2-40B4-BE49-F238E27FC236}">
              <a16:creationId xmlns:a16="http://schemas.microsoft.com/office/drawing/2014/main" id="{00000000-0008-0000-0000-00002F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762000</xdr:colOff>
      <xdr:row>85</xdr:row>
      <xdr:rowOff>45720</xdr:rowOff>
    </xdr:from>
    <xdr:to>
      <xdr:col>16</xdr:col>
      <xdr:colOff>928048</xdr:colOff>
      <xdr:row>104</xdr:row>
      <xdr:rowOff>83820</xdr:rowOff>
    </xdr:to>
    <xdr:graphicFrame macro="">
      <xdr:nvGraphicFramePr>
        <xdr:cNvPr id="1072" name="Chart 4">
          <a:extLst>
            <a:ext uri="{FF2B5EF4-FFF2-40B4-BE49-F238E27FC236}">
              <a16:creationId xmlns:a16="http://schemas.microsoft.com/office/drawing/2014/main" id="{00000000-0008-0000-0000-000030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id="{5EBE5752-C38E-4FB2-A35E-F05546787ED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id="{0245B202-F6CC-4E39-BFAE-B89D0951580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0.00025</cdr:x>
      <cdr:y>0.90358</cdr:y>
    </cdr:from>
    <cdr:to>
      <cdr:x>1</cdr:x>
      <cdr:y>0.99705</cdr:y>
    </cdr:to>
    <cdr:sp macro="" textlink="">
      <cdr:nvSpPr>
        <cdr:cNvPr id="5" name="TextBox 1"/>
        <cdr:cNvSpPr txBox="1"/>
      </cdr:nvSpPr>
      <cdr:spPr>
        <a:xfrm xmlns:a="http://schemas.openxmlformats.org/drawingml/2006/main">
          <a:off x="0" y="3314700"/>
          <a:ext cx="5486400" cy="33123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900"/>
            </a:lnSpc>
          </a:pPr>
          <a:r>
            <a:rPr lang="en-US" sz="800"/>
            <a:t>DRGR Activity Types: (1)</a:t>
          </a:r>
          <a:r>
            <a:rPr lang="en-US" sz="800" baseline="0"/>
            <a:t> Constr/Reconst of water/sewer lines or systems; (2) Dike/dam/</a:t>
          </a:r>
        </a:p>
        <a:p xmlns:a="http://schemas.openxmlformats.org/drawingml/2006/main">
          <a:pPr>
            <a:lnSpc>
              <a:spcPts val="900"/>
            </a:lnSpc>
          </a:pPr>
          <a:r>
            <a:rPr lang="en-US" sz="800" baseline="0"/>
            <a:t>stream-river bank repairs; and (3) Rehab/Reconstr of a public improvement</a:t>
          </a:r>
          <a:endParaRPr lang="en-US" sz="800"/>
        </a:p>
      </cdr:txBody>
    </cdr:sp>
  </cdr:relSizeAnchor>
  <cdr:relSizeAnchor xmlns:cdr="http://schemas.openxmlformats.org/drawingml/2006/chartDrawing">
    <cdr:from>
      <cdr:x>0.78925</cdr:x>
      <cdr:y>0.89575</cdr:y>
    </cdr:from>
    <cdr:to>
      <cdr:x>0.78925</cdr:x>
      <cdr:y>0.89624</cdr:y>
    </cdr:to>
    <cdr:sp macro="" textlink="">
      <cdr:nvSpPr>
        <cdr:cNvPr id="7" name="TextBox 1"/>
        <cdr:cNvSpPr txBox="1"/>
      </cdr:nvSpPr>
      <cdr:spPr>
        <a:xfrm xmlns:a="http://schemas.openxmlformats.org/drawingml/2006/main">
          <a:off x="4306588" y="3333750"/>
          <a:ext cx="1189337"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ct val="100000"/>
            </a:lnSpc>
            <a:spcBef>
              <a:spcPts val="0"/>
            </a:spcBef>
            <a:spcAft>
              <a:spcPts val="0"/>
            </a:spcAft>
            <a:buClrTx/>
            <a:buSzTx/>
            <a:buFontTx/>
            <a:buNone/>
            <a:tabLst/>
            <a:defRPr/>
          </a:pPr>
          <a:r>
            <a:rPr lang="en-US" sz="1100">
              <a:latin typeface="Calibri"/>
            </a:rPr>
            <a:t>Est. completion:</a:t>
          </a:r>
          <a:endParaRPr lang="en-US" sz="1000"/>
        </a:p>
        <a:p xmlns:a="http://schemas.openxmlformats.org/drawingml/2006/main">
          <a:pPr algn="r"/>
          <a:r>
            <a:rPr lang="en-US" sz="1000"/>
            <a:t>MM/YYYY</a:t>
          </a:r>
        </a:p>
      </cdr:txBody>
    </cdr:sp>
  </cdr:relSizeAnchor>
</c:userShapes>
</file>

<file path=xl/drawings/drawing2.xml><?xml version="1.0" encoding="utf-8"?>
<c:userShapes xmlns:c="http://schemas.openxmlformats.org/drawingml/2006/chart">
  <cdr:relSizeAnchor xmlns:cdr="http://schemas.openxmlformats.org/drawingml/2006/chartDrawing">
    <cdr:from>
      <cdr:x>0.78311</cdr:x>
      <cdr:y>0.86869</cdr:y>
    </cdr:from>
    <cdr:to>
      <cdr:x>0.99135</cdr:x>
      <cdr:y>0.98698</cdr:y>
    </cdr:to>
    <cdr:sp macro="" textlink="">
      <cdr:nvSpPr>
        <cdr:cNvPr id="3" name="TextBox 1"/>
        <cdr:cNvSpPr txBox="1"/>
      </cdr:nvSpPr>
      <cdr:spPr>
        <a:xfrm xmlns:a="http://schemas.openxmlformats.org/drawingml/2006/main">
          <a:off x="4419601" y="3200400"/>
          <a:ext cx="1189310"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ts val="1200"/>
            </a:lnSpc>
            <a:spcBef>
              <a:spcPts val="0"/>
            </a:spcBef>
            <a:spcAft>
              <a:spcPts val="0"/>
            </a:spcAft>
            <a:buClrTx/>
            <a:buSzTx/>
            <a:buFontTx/>
            <a:buNone/>
            <a:tabLst/>
            <a:defRPr/>
          </a:pPr>
          <a:r>
            <a:rPr lang="en-US" sz="1100">
              <a:latin typeface="Calibri"/>
              <a:ea typeface="+mn-ea"/>
              <a:cs typeface="+mn-cs"/>
            </a:rPr>
            <a:t>Est. completion:</a:t>
          </a:r>
          <a:endParaRPr lang="en-US" sz="1000"/>
        </a:p>
        <a:p xmlns:a="http://schemas.openxmlformats.org/drawingml/2006/main">
          <a:pPr algn="r">
            <a:lnSpc>
              <a:spcPts val="1100"/>
            </a:lnSpc>
          </a:pPr>
          <a:r>
            <a:rPr lang="en-US" sz="1000"/>
            <a:t>04/2026</a:t>
          </a:r>
        </a:p>
      </cdr:txBody>
    </cdr:sp>
  </cdr:relSizeAnchor>
</c:userShapes>
</file>

<file path=xl/drawings/drawing3.xml><?xml version="1.0" encoding="utf-8"?>
<c:userShapes xmlns:c="http://schemas.openxmlformats.org/drawingml/2006/chart">
  <cdr:relSizeAnchor xmlns:cdr="http://schemas.openxmlformats.org/drawingml/2006/chartDrawing">
    <cdr:from>
      <cdr:x>0.78834</cdr:x>
      <cdr:y>0.87984</cdr:y>
    </cdr:from>
    <cdr:to>
      <cdr:x>1</cdr:x>
      <cdr:y>0.99789</cdr:y>
    </cdr:to>
    <cdr:sp macro="" textlink="">
      <cdr:nvSpPr>
        <cdr:cNvPr id="3" name="TextBox 1"/>
        <cdr:cNvSpPr txBox="1"/>
      </cdr:nvSpPr>
      <cdr:spPr>
        <a:xfrm xmlns:a="http://schemas.openxmlformats.org/drawingml/2006/main">
          <a:off x="4505325" y="3238500"/>
          <a:ext cx="1189337"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ct val="100000"/>
            </a:lnSpc>
            <a:spcBef>
              <a:spcPts val="0"/>
            </a:spcBef>
            <a:spcAft>
              <a:spcPts val="0"/>
            </a:spcAft>
            <a:buClrTx/>
            <a:buSzTx/>
            <a:buFontTx/>
            <a:buNone/>
            <a:tabLst/>
            <a:defRPr/>
          </a:pPr>
          <a:r>
            <a:rPr lang="en-US" sz="1100">
              <a:latin typeface="Calibri"/>
            </a:rPr>
            <a:t>Est. completion:</a:t>
          </a:r>
          <a:endParaRPr lang="en-US" sz="1000"/>
        </a:p>
        <a:p xmlns:a="http://schemas.openxmlformats.org/drawingml/2006/main">
          <a:pPr algn="r">
            <a:lnSpc>
              <a:spcPts val="1000"/>
            </a:lnSpc>
          </a:pPr>
          <a:r>
            <a:rPr lang="en-US" sz="1000"/>
            <a:t>04/2026</a:t>
          </a:r>
        </a:p>
      </cdr:txBody>
    </cdr:sp>
  </cdr:relSizeAnchor>
</c:userShapes>
</file>

<file path=xl/drawings/drawing4.xml><?xml version="1.0" encoding="utf-8"?>
<c:userShapes xmlns:c="http://schemas.openxmlformats.org/drawingml/2006/chart">
  <cdr:relSizeAnchor xmlns:cdr="http://schemas.openxmlformats.org/drawingml/2006/chartDrawing">
    <cdr:from>
      <cdr:x>0.79625</cdr:x>
      <cdr:y>0.89375</cdr:y>
    </cdr:from>
    <cdr:to>
      <cdr:x>0.79625</cdr:x>
      <cdr:y>0.89448</cdr:y>
    </cdr:to>
    <cdr:sp macro="" textlink="">
      <cdr:nvSpPr>
        <cdr:cNvPr id="3" name="TextBox 1"/>
        <cdr:cNvSpPr txBox="1"/>
      </cdr:nvSpPr>
      <cdr:spPr>
        <a:xfrm xmlns:a="http://schemas.openxmlformats.org/drawingml/2006/main">
          <a:off x="4914900" y="3276600"/>
          <a:ext cx="1189337"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ct val="100000"/>
            </a:lnSpc>
            <a:spcBef>
              <a:spcPts val="0"/>
            </a:spcBef>
            <a:spcAft>
              <a:spcPts val="0"/>
            </a:spcAft>
            <a:buClrTx/>
            <a:buSzTx/>
            <a:buFontTx/>
            <a:buNone/>
            <a:tabLst/>
            <a:defRPr/>
          </a:pPr>
          <a:r>
            <a:rPr lang="en-US" sz="1100">
              <a:latin typeface="Calibri"/>
            </a:rPr>
            <a:t>Est. completion:</a:t>
          </a:r>
          <a:endParaRPr lang="en-US" sz="1000"/>
        </a:p>
        <a:p xmlns:a="http://schemas.openxmlformats.org/drawingml/2006/main">
          <a:pPr algn="r"/>
          <a:r>
            <a:rPr lang="en-US" sz="1000"/>
            <a:t>MM/YYYY</a:t>
          </a:r>
        </a:p>
      </cdr:txBody>
    </cdr:sp>
  </cdr:relSizeAnchor>
</c:userShapes>
</file>

<file path=xl/drawings/drawing5.xml><?xml version="1.0" encoding="utf-8"?>
<c:userShapes xmlns:c="http://schemas.openxmlformats.org/drawingml/2006/chart">
  <cdr:relSizeAnchor xmlns:cdr="http://schemas.openxmlformats.org/drawingml/2006/chartDrawing">
    <cdr:from>
      <cdr:x>0.79375</cdr:x>
      <cdr:y>0.89375</cdr:y>
    </cdr:from>
    <cdr:to>
      <cdr:x>0.79375</cdr:x>
      <cdr:y>0.89448</cdr:y>
    </cdr:to>
    <cdr:sp macro="" textlink="">
      <cdr:nvSpPr>
        <cdr:cNvPr id="3" name="TextBox 1"/>
        <cdr:cNvSpPr txBox="1"/>
      </cdr:nvSpPr>
      <cdr:spPr>
        <a:xfrm xmlns:a="http://schemas.openxmlformats.org/drawingml/2006/main">
          <a:off x="4600575" y="3390900"/>
          <a:ext cx="1189337"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ct val="100000"/>
            </a:lnSpc>
            <a:spcBef>
              <a:spcPts val="0"/>
            </a:spcBef>
            <a:spcAft>
              <a:spcPts val="0"/>
            </a:spcAft>
            <a:buClrTx/>
            <a:buSzTx/>
            <a:buFontTx/>
            <a:buNone/>
            <a:tabLst/>
            <a:defRPr/>
          </a:pPr>
          <a:r>
            <a:rPr lang="en-US" sz="1100">
              <a:latin typeface="Calibri"/>
            </a:rPr>
            <a:t>Est. completion:</a:t>
          </a:r>
          <a:endParaRPr lang="en-US" sz="1000"/>
        </a:p>
        <a:p xmlns:a="http://schemas.openxmlformats.org/drawingml/2006/main">
          <a:pPr algn="r"/>
          <a:r>
            <a:rPr lang="en-US" sz="1000"/>
            <a:t>MM/YYYY</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342900</xdr:colOff>
      <xdr:row>6</xdr:row>
      <xdr:rowOff>175260</xdr:rowOff>
    </xdr:from>
    <xdr:to>
      <xdr:col>17</xdr:col>
      <xdr:colOff>594652</xdr:colOff>
      <xdr:row>26</xdr:row>
      <xdr:rowOff>30480</xdr:rowOff>
    </xdr:to>
    <xdr:graphicFrame macro="">
      <xdr:nvGraphicFramePr>
        <xdr:cNvPr id="2115" name="Chart 3">
          <a:extLst>
            <a:ext uri="{FF2B5EF4-FFF2-40B4-BE49-F238E27FC236}">
              <a16:creationId xmlns:a16="http://schemas.microsoft.com/office/drawing/2014/main" id="{00000000-0008-0000-0100-000043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365760</xdr:colOff>
      <xdr:row>33</xdr:row>
      <xdr:rowOff>15240</xdr:rowOff>
    </xdr:from>
    <xdr:to>
      <xdr:col>17</xdr:col>
      <xdr:colOff>584904</xdr:colOff>
      <xdr:row>52</xdr:row>
      <xdr:rowOff>53340</xdr:rowOff>
    </xdr:to>
    <xdr:graphicFrame macro="">
      <xdr:nvGraphicFramePr>
        <xdr:cNvPr id="2117" name="Chart 5">
          <a:extLst>
            <a:ext uri="{FF2B5EF4-FFF2-40B4-BE49-F238E27FC236}">
              <a16:creationId xmlns:a16="http://schemas.microsoft.com/office/drawing/2014/main" id="{00000000-0008-0000-0100-000045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723900</xdr:colOff>
      <xdr:row>71</xdr:row>
      <xdr:rowOff>30480</xdr:rowOff>
    </xdr:from>
    <xdr:to>
      <xdr:col>17</xdr:col>
      <xdr:colOff>692136</xdr:colOff>
      <xdr:row>91</xdr:row>
      <xdr:rowOff>38100</xdr:rowOff>
    </xdr:to>
    <xdr:graphicFrame macro="">
      <xdr:nvGraphicFramePr>
        <xdr:cNvPr id="2118" name="Chart 6">
          <a:extLst>
            <a:ext uri="{FF2B5EF4-FFF2-40B4-BE49-F238E27FC236}">
              <a16:creationId xmlns:a16="http://schemas.microsoft.com/office/drawing/2014/main" id="{00000000-0008-0000-0100-00004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548640</xdr:colOff>
      <xdr:row>99</xdr:row>
      <xdr:rowOff>15240</xdr:rowOff>
    </xdr:from>
    <xdr:to>
      <xdr:col>17</xdr:col>
      <xdr:colOff>818865</xdr:colOff>
      <xdr:row>118</xdr:row>
      <xdr:rowOff>53340</xdr:rowOff>
    </xdr:to>
    <xdr:graphicFrame macro="">
      <xdr:nvGraphicFramePr>
        <xdr:cNvPr id="2120" name="Chart 8">
          <a:extLst>
            <a:ext uri="{FF2B5EF4-FFF2-40B4-BE49-F238E27FC236}">
              <a16:creationId xmlns:a16="http://schemas.microsoft.com/office/drawing/2014/main" id="{00000000-0008-0000-0100-00004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0.7895</cdr:x>
      <cdr:y>0.89</cdr:y>
    </cdr:from>
    <cdr:to>
      <cdr:x>0.7895</cdr:x>
      <cdr:y>0.89121</cdr:y>
    </cdr:to>
    <cdr:sp macro="" textlink="">
      <cdr:nvSpPr>
        <cdr:cNvPr id="3" name="TextBox 1"/>
        <cdr:cNvSpPr txBox="1"/>
      </cdr:nvSpPr>
      <cdr:spPr>
        <a:xfrm xmlns:a="http://schemas.openxmlformats.org/drawingml/2006/main">
          <a:off x="5029200" y="3524250"/>
          <a:ext cx="1189337"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ct val="100000"/>
            </a:lnSpc>
            <a:spcBef>
              <a:spcPts val="0"/>
            </a:spcBef>
            <a:spcAft>
              <a:spcPts val="0"/>
            </a:spcAft>
            <a:buClrTx/>
            <a:buSzTx/>
            <a:buFontTx/>
            <a:buNone/>
            <a:tabLst/>
            <a:defRPr/>
          </a:pPr>
          <a:r>
            <a:rPr lang="en-US" sz="1100">
              <a:latin typeface="Calibri"/>
            </a:rPr>
            <a:t>Est. completion:</a:t>
          </a:r>
          <a:endParaRPr lang="en-US" sz="1000"/>
        </a:p>
        <a:p xmlns:a="http://schemas.openxmlformats.org/drawingml/2006/main">
          <a:pPr algn="r"/>
          <a:r>
            <a:rPr lang="en-US" sz="1000"/>
            <a:t>MM/YYYY</a:t>
          </a:r>
        </a:p>
      </cdr:txBody>
    </cdr:sp>
  </cdr:relSizeAnchor>
</c:userShapes>
</file>

<file path=xl/drawings/drawing8.xml><?xml version="1.0" encoding="utf-8"?>
<c:userShapes xmlns:c="http://schemas.openxmlformats.org/drawingml/2006/chart">
  <cdr:relSizeAnchor xmlns:cdr="http://schemas.openxmlformats.org/drawingml/2006/chartDrawing">
    <cdr:from>
      <cdr:x>0.78875</cdr:x>
      <cdr:y>0.89225</cdr:y>
    </cdr:from>
    <cdr:to>
      <cdr:x>0.78875</cdr:x>
      <cdr:y>0.89322</cdr:y>
    </cdr:to>
    <cdr:sp macro="" textlink="">
      <cdr:nvSpPr>
        <cdr:cNvPr id="3" name="TextBox 1"/>
        <cdr:cNvSpPr txBox="1"/>
      </cdr:nvSpPr>
      <cdr:spPr>
        <a:xfrm xmlns:a="http://schemas.openxmlformats.org/drawingml/2006/main">
          <a:off x="4676775" y="3524250"/>
          <a:ext cx="1189337"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ct val="100000"/>
            </a:lnSpc>
            <a:spcBef>
              <a:spcPts val="0"/>
            </a:spcBef>
            <a:spcAft>
              <a:spcPts val="0"/>
            </a:spcAft>
            <a:buClrTx/>
            <a:buSzTx/>
            <a:buFontTx/>
            <a:buNone/>
            <a:tabLst/>
            <a:defRPr/>
          </a:pPr>
          <a:r>
            <a:rPr lang="en-US" sz="1100">
              <a:latin typeface="Calibri"/>
            </a:rPr>
            <a:t>Est. completion:</a:t>
          </a:r>
          <a:endParaRPr lang="en-US" sz="1000"/>
        </a:p>
        <a:p xmlns:a="http://schemas.openxmlformats.org/drawingml/2006/main">
          <a:pPr algn="r"/>
          <a:r>
            <a:rPr lang="en-US" sz="1000"/>
            <a:t>MM/YYYY</a:t>
          </a:r>
        </a:p>
      </cdr:txBody>
    </cdr:sp>
  </cdr:relSizeAnchor>
</c:userShapes>
</file>

<file path=xl/drawings/drawing9.xml><?xml version="1.0" encoding="utf-8"?>
<c:userShapes xmlns:c="http://schemas.openxmlformats.org/drawingml/2006/chart">
  <cdr:relSizeAnchor xmlns:cdr="http://schemas.openxmlformats.org/drawingml/2006/chartDrawing">
    <cdr:from>
      <cdr:x>0.00025</cdr:x>
      <cdr:y>0.88324</cdr:y>
    </cdr:from>
    <cdr:to>
      <cdr:x>1</cdr:x>
      <cdr:y>0.99243</cdr:y>
    </cdr:to>
    <cdr:sp macro="" textlink="">
      <cdr:nvSpPr>
        <cdr:cNvPr id="2" name="TextBox 1"/>
        <cdr:cNvSpPr txBox="1"/>
      </cdr:nvSpPr>
      <cdr:spPr>
        <a:xfrm xmlns:a="http://schemas.openxmlformats.org/drawingml/2006/main">
          <a:off x="0" y="3238500"/>
          <a:ext cx="5486400" cy="3905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nSpc>
              <a:spcPts val="900"/>
            </a:lnSpc>
          </a:pPr>
          <a:r>
            <a:rPr lang="en-US" sz="800"/>
            <a:t>DRGR Activity Types: (1) Acq, constr, reconstr of public facilities; (2) Constr/reconstr of water lift </a:t>
          </a:r>
        </a:p>
        <a:p xmlns:a="http://schemas.openxmlformats.org/drawingml/2006/main">
          <a:pPr>
            <a:lnSpc>
              <a:spcPts val="900"/>
            </a:lnSpc>
          </a:pPr>
          <a:r>
            <a:rPr lang="en-US" sz="800"/>
            <a:t>stations; (3) Constr/reconstr of water/sewer lines or systems; (4) Dike/dam/stream-river bank </a:t>
          </a:r>
        </a:p>
        <a:p xmlns:a="http://schemas.openxmlformats.org/drawingml/2006/main">
          <a:r>
            <a:rPr lang="en-US" sz="800"/>
            <a:t>repairs; and (5) Rehab/reconstr of public facilities</a:t>
          </a:r>
        </a:p>
      </cdr:txBody>
    </cdr:sp>
  </cdr:relSizeAnchor>
  <cdr:relSizeAnchor xmlns:cdr="http://schemas.openxmlformats.org/drawingml/2006/chartDrawing">
    <cdr:from>
      <cdr:x>0.78725</cdr:x>
      <cdr:y>0.89675</cdr:y>
    </cdr:from>
    <cdr:to>
      <cdr:x>0.78725</cdr:x>
      <cdr:y>0.89699</cdr:y>
    </cdr:to>
    <cdr:sp macro="" textlink="">
      <cdr:nvSpPr>
        <cdr:cNvPr id="4" name="TextBox 1"/>
        <cdr:cNvSpPr txBox="1"/>
      </cdr:nvSpPr>
      <cdr:spPr>
        <a:xfrm xmlns:a="http://schemas.openxmlformats.org/drawingml/2006/main">
          <a:off x="4344688" y="3381375"/>
          <a:ext cx="1189337" cy="4095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indent="0" algn="r" defTabSz="914400" eaLnBrk="1" fontAlgn="auto" latinLnBrk="0" hangingPunct="1">
            <a:lnSpc>
              <a:spcPct val="100000"/>
            </a:lnSpc>
            <a:spcBef>
              <a:spcPts val="0"/>
            </a:spcBef>
            <a:spcAft>
              <a:spcPts val="0"/>
            </a:spcAft>
            <a:buClrTx/>
            <a:buSzTx/>
            <a:buFontTx/>
            <a:buNone/>
            <a:tabLst/>
            <a:defRPr/>
          </a:pPr>
          <a:r>
            <a:rPr lang="en-US" sz="1100">
              <a:latin typeface="Calibri"/>
            </a:rPr>
            <a:t>Est. completion:</a:t>
          </a:r>
          <a:endParaRPr lang="en-US" sz="1000"/>
        </a:p>
        <a:p xmlns:a="http://schemas.openxmlformats.org/drawingml/2006/main">
          <a:pPr algn="r"/>
          <a:r>
            <a:rPr lang="en-US" sz="1000"/>
            <a:t>MM/YYYY</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B5" totalsRowShown="0">
  <tableColumns count="2">
    <tableColumn id="1" xr3:uid="{00000000-0010-0000-0000-000001000000}" name="National Objective"/>
    <tableColumn id="2" xr3:uid="{00000000-0010-0000-0000-000002000000}" name="Threshold" dataDxfId="1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7:C10" totalsRowShown="0">
  <tableColumns count="3">
    <tableColumn id="1" xr3:uid="{00000000-0010-0000-0100-000001000000}" name="CDBG-DR Agreements"/>
    <tableColumn id="2" xr3:uid="{00000000-0010-0000-0100-000002000000}" name="Agreement Budgets" dataDxfId="14"/>
    <tableColumn id="3" xr3:uid="{00000000-0010-0000-0100-000003000000}" name="Percentage"/>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e5" displayName="Table5" ref="A12:H18" totalsRowShown="0" headerRowDxfId="13">
  <tableColumns count="8">
    <tableColumn id="1" xr3:uid="{00000000-0010-0000-0200-000001000000}" name="Units - Program Assumptions"/>
    <tableColumn id="2" xr3:uid="{00000000-0010-0000-0200-000002000000}" name="Est. Cost Per Unit" dataDxfId="12"/>
    <tableColumn id="3" xr3:uid="{00000000-0010-0000-0200-000003000000}" name="Total Budget" dataDxfId="11" dataCellStyle="Currency"/>
    <tableColumn id="4" xr3:uid="{00000000-0010-0000-0200-000004000000}" name="Units - FLOR Action Plan" dataDxfId="10"/>
    <tableColumn id="5" xr3:uid="{00000000-0010-0000-0200-000005000000}" name="LMI for FLO1" dataDxfId="9">
      <calculatedColumnFormula>D13*B4*C8</calculatedColumnFormula>
    </tableColumn>
    <tableColumn id="6" xr3:uid="{00000000-0010-0000-0200-000006000000}" name="LMI for FLO2" dataDxfId="8">
      <calculatedColumnFormula>D13*B4*C9</calculatedColumnFormula>
    </tableColumn>
    <tableColumn id="7" xr3:uid="{00000000-0010-0000-0200-000007000000}" name="UN for FLO1" dataDxfId="7">
      <calculatedColumnFormula>D13*B5*C8</calculatedColumnFormula>
    </tableColumn>
    <tableColumn id="8" xr3:uid="{00000000-0010-0000-0200-000008000000}" name="UN for FLO2" dataDxfId="6">
      <calculatedColumnFormula>D13*B5*C9</calculatedColumnFormula>
    </tableColumn>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e510" displayName="Table510" ref="A20:F28" totalsRowShown="0" headerRowDxfId="5">
  <tableColumns count="6">
    <tableColumn id="1" xr3:uid="{00000000-0010-0000-0300-000001000000}" name="Budget - Program Assumptions"/>
    <tableColumn id="3" xr3:uid="{00000000-0010-0000-0300-000003000000}" name="Total Budget" dataDxfId="4" dataCellStyle="Currency"/>
    <tableColumn id="5" xr3:uid="{00000000-0010-0000-0300-000005000000}" name="LMI for FLO1" dataDxfId="3" dataCellStyle="Currency">
      <calculatedColumnFormula>Table510[[#This Row],[Total Budget]]*$B$4*$C$8</calculatedColumnFormula>
    </tableColumn>
    <tableColumn id="6" xr3:uid="{00000000-0010-0000-0300-000006000000}" name="LMI for FLO2" dataDxfId="2" dataCellStyle="Currency">
      <calculatedColumnFormula>Table510[[#This Row],[Total Budget]]*$B$4*$C$9</calculatedColumnFormula>
    </tableColumn>
    <tableColumn id="7" xr3:uid="{00000000-0010-0000-0300-000007000000}" name="UN for FLO1" dataDxfId="1" dataCellStyle="Currency">
      <calculatedColumnFormula>Table510[[#This Row],[Total Budget]]*$B$5*$C$8</calculatedColumnFormula>
    </tableColumn>
    <tableColumn id="8" xr3:uid="{00000000-0010-0000-0300-000008000000}" name="UN for FLO2" dataDxfId="0" dataCellStyle="Currency">
      <calculatedColumnFormula>Table510[[#This Row],[LMI for FLO1]]*$B$5*$C$9</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B1:O3"/>
  <sheetViews>
    <sheetView view="pageBreakPreview" zoomScaleNormal="100" zoomScaleSheetLayoutView="100" workbookViewId="0">
      <selection activeCell="B2" sqref="B2:O2"/>
    </sheetView>
  </sheetViews>
  <sheetFormatPr defaultRowHeight="15" x14ac:dyDescent="0.25"/>
  <sheetData>
    <row r="1" spans="2:15" ht="15.75" thickBot="1" x14ac:dyDescent="0.3"/>
    <row r="2" spans="2:15" ht="313.89999999999998" customHeight="1" thickBot="1" x14ac:dyDescent="0.3">
      <c r="B2" s="53" t="s">
        <v>125</v>
      </c>
      <c r="C2" s="54"/>
      <c r="D2" s="54"/>
      <c r="E2" s="54"/>
      <c r="F2" s="54"/>
      <c r="G2" s="54"/>
      <c r="H2" s="54"/>
      <c r="I2" s="54"/>
      <c r="J2" s="54"/>
      <c r="K2" s="54"/>
      <c r="L2" s="54"/>
      <c r="M2" s="54"/>
      <c r="N2" s="54"/>
      <c r="O2" s="55"/>
    </row>
    <row r="3" spans="2:15" x14ac:dyDescent="0.25">
      <c r="B3" s="40"/>
    </row>
  </sheetData>
  <mergeCells count="1">
    <mergeCell ref="B2:O2"/>
  </mergeCells>
  <pageMargins left="0.25" right="0.25" top="0.75" bottom="0.75" header="0.3" footer="0.3"/>
  <pageSetup paperSize="5"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2D050"/>
    <pageSetUpPr fitToPage="1"/>
  </sheetPr>
  <dimension ref="A1:BF87"/>
  <sheetViews>
    <sheetView view="pageBreakPreview" topLeftCell="A7" zoomScale="70" zoomScaleNormal="70" zoomScaleSheetLayoutView="70" workbookViewId="0">
      <selection activeCell="Q6" sqref="L6:Q6"/>
    </sheetView>
  </sheetViews>
  <sheetFormatPr defaultRowHeight="15" x14ac:dyDescent="0.25"/>
  <cols>
    <col min="1" max="1" width="26" customWidth="1"/>
    <col min="2" max="2" width="17.85546875" hidden="1" customWidth="1"/>
    <col min="3" max="3" width="16.42578125" hidden="1" customWidth="1"/>
    <col min="4" max="4" width="17.140625" hidden="1" customWidth="1"/>
    <col min="5" max="6" width="15.7109375" hidden="1" customWidth="1"/>
    <col min="7" max="7" width="16.7109375" hidden="1" customWidth="1"/>
    <col min="8" max="8" width="15.42578125" hidden="1" customWidth="1"/>
    <col min="9" max="10" width="15.7109375" hidden="1" customWidth="1"/>
    <col min="11" max="11" width="16.7109375" hidden="1" customWidth="1"/>
    <col min="12" max="13" width="13.140625" customWidth="1"/>
    <col min="14" max="14" width="12.85546875" customWidth="1"/>
    <col min="15" max="15" width="16.7109375" bestFit="1" customWidth="1"/>
    <col min="16" max="16" width="15.7109375" bestFit="1" customWidth="1"/>
    <col min="17" max="18" width="16.42578125" bestFit="1" customWidth="1"/>
    <col min="19" max="19" width="16.7109375" bestFit="1" customWidth="1"/>
    <col min="20" max="22" width="16.42578125" bestFit="1" customWidth="1"/>
    <col min="23" max="23" width="16.7109375" bestFit="1" customWidth="1"/>
    <col min="24" max="58" width="16.42578125" bestFit="1" customWidth="1"/>
  </cols>
  <sheetData>
    <row r="1" spans="1:25" s="42" customFormat="1" x14ac:dyDescent="0.25">
      <c r="C1" s="43"/>
      <c r="D1" s="43"/>
      <c r="E1" s="43"/>
      <c r="F1" s="43"/>
      <c r="G1" s="43"/>
      <c r="H1" s="43"/>
      <c r="I1" s="47"/>
      <c r="J1" s="46"/>
      <c r="K1" s="46"/>
    </row>
    <row r="2" spans="1:25" x14ac:dyDescent="0.25">
      <c r="A2" s="3" t="s">
        <v>0</v>
      </c>
      <c r="B2" s="10" t="s">
        <v>1</v>
      </c>
      <c r="C2" s="10" t="s">
        <v>2</v>
      </c>
      <c r="D2" s="10" t="s">
        <v>3</v>
      </c>
      <c r="E2" s="10" t="s">
        <v>4</v>
      </c>
      <c r="F2" s="10" t="s">
        <v>5</v>
      </c>
      <c r="G2" s="10" t="s">
        <v>6</v>
      </c>
      <c r="H2" s="10" t="s">
        <v>7</v>
      </c>
      <c r="I2" s="10" t="s">
        <v>8</v>
      </c>
      <c r="J2" s="10" t="s">
        <v>9</v>
      </c>
      <c r="K2" s="10" t="s">
        <v>10</v>
      </c>
      <c r="L2" s="10" t="s">
        <v>11</v>
      </c>
      <c r="M2" s="10" t="s">
        <v>12</v>
      </c>
      <c r="N2" s="10" t="s">
        <v>13</v>
      </c>
      <c r="O2" s="10" t="s">
        <v>14</v>
      </c>
      <c r="P2" s="10" t="s">
        <v>15</v>
      </c>
      <c r="Q2" s="10" t="s">
        <v>16</v>
      </c>
      <c r="R2" s="10" t="s">
        <v>17</v>
      </c>
      <c r="S2" s="10" t="s">
        <v>18</v>
      </c>
      <c r="T2" s="10" t="s">
        <v>19</v>
      </c>
      <c r="U2" s="10" t="s">
        <v>20</v>
      </c>
      <c r="V2" s="10" t="s">
        <v>21</v>
      </c>
      <c r="W2" s="10" t="s">
        <v>22</v>
      </c>
      <c r="X2" s="10" t="s">
        <v>23</v>
      </c>
      <c r="Y2" s="10" t="s">
        <v>24</v>
      </c>
    </row>
    <row r="3" spans="1:25" x14ac:dyDescent="0.25">
      <c r="A3" t="s">
        <v>25</v>
      </c>
      <c r="B3" s="2">
        <f>SUM($B4:B4)</f>
        <v>0</v>
      </c>
      <c r="C3" s="2">
        <f>SUM($B4:C4)</f>
        <v>1813966</v>
      </c>
      <c r="D3" s="2">
        <f>SUM($B4:D4)</f>
        <v>5697762</v>
      </c>
      <c r="E3" s="2">
        <f>SUM($B4:E4)</f>
        <v>11847727.333333332</v>
      </c>
      <c r="F3" s="2">
        <f>SUM($B4:F4)</f>
        <v>17997692.666666664</v>
      </c>
      <c r="G3" s="2">
        <f>SUM($B4:G4)</f>
        <v>30252403</v>
      </c>
      <c r="H3" s="2">
        <f>SUM($B4:H4)</f>
        <v>64845958</v>
      </c>
      <c r="I3" s="2">
        <f>SUM($B4:I4)</f>
        <v>99439513</v>
      </c>
      <c r="J3" s="2">
        <f>SUM($B4:J4)</f>
        <v>134033068</v>
      </c>
      <c r="K3" s="2">
        <f>SUM($B4:K4)</f>
        <v>168626623</v>
      </c>
      <c r="L3" s="2">
        <f>SUM($B4:L4)</f>
        <v>203220178</v>
      </c>
      <c r="M3" s="2">
        <f>SUM($B4:M4)</f>
        <v>237813733</v>
      </c>
      <c r="N3" s="2">
        <f>SUM($B4:N4)</f>
        <v>287019896</v>
      </c>
      <c r="O3" s="2">
        <f>SUM($B4:O4)</f>
        <v>336226060</v>
      </c>
      <c r="P3" s="2">
        <f>SUM($B4:P4)</f>
        <v>366986192</v>
      </c>
      <c r="Q3" s="2">
        <f>SUM($B4:Q4)</f>
        <v>396885984</v>
      </c>
      <c r="R3" s="2">
        <f>SUM($B4:R4)</f>
        <v>426646116</v>
      </c>
      <c r="S3" s="2">
        <f>SUM($B4:S4)</f>
        <v>456406248</v>
      </c>
      <c r="T3" s="2">
        <f>SUM($B4:T4)</f>
        <v>471243670</v>
      </c>
      <c r="U3" s="2">
        <f>SUM($B4:U4)</f>
        <v>484995804</v>
      </c>
      <c r="V3" s="2">
        <f>SUM($B4:V4)</f>
        <v>495961158</v>
      </c>
      <c r="W3" s="2">
        <f>SUM($B4:W4)</f>
        <v>506000072</v>
      </c>
      <c r="X3" s="2">
        <f>SUM($B4:X4)</f>
        <v>507899326</v>
      </c>
      <c r="Y3" s="2">
        <f>SUM($B4:Y4)</f>
        <v>509798580</v>
      </c>
    </row>
    <row r="4" spans="1:25" x14ac:dyDescent="0.25">
      <c r="A4" t="s">
        <v>26</v>
      </c>
      <c r="B4" s="14">
        <v>0</v>
      </c>
      <c r="C4" s="12">
        <v>1813966</v>
      </c>
      <c r="D4" s="12">
        <v>3883796</v>
      </c>
      <c r="E4" s="12">
        <v>6149965.333333333</v>
      </c>
      <c r="F4" s="12">
        <v>6149965.333333333</v>
      </c>
      <c r="G4" s="12">
        <v>12254710.333333334</v>
      </c>
      <c r="H4" s="12">
        <v>34593555</v>
      </c>
      <c r="I4" s="12">
        <v>34593555</v>
      </c>
      <c r="J4" s="12">
        <v>34593555</v>
      </c>
      <c r="K4" s="12">
        <v>34593555</v>
      </c>
      <c r="L4" s="12">
        <v>34593555</v>
      </c>
      <c r="M4" s="12">
        <v>34593555</v>
      </c>
      <c r="N4" s="12">
        <v>49206163</v>
      </c>
      <c r="O4" s="12">
        <v>49206164</v>
      </c>
      <c r="P4" s="12">
        <v>30760132</v>
      </c>
      <c r="Q4" s="12">
        <v>29899792</v>
      </c>
      <c r="R4" s="12">
        <v>29760132</v>
      </c>
      <c r="S4" s="12">
        <v>29760132</v>
      </c>
      <c r="T4" s="12">
        <v>14837422</v>
      </c>
      <c r="U4" s="12">
        <v>13752134</v>
      </c>
      <c r="V4" s="12">
        <v>10965354</v>
      </c>
      <c r="W4" s="12">
        <v>10038914</v>
      </c>
      <c r="X4" s="9">
        <v>1899254</v>
      </c>
      <c r="Y4" s="9">
        <v>1899254</v>
      </c>
    </row>
    <row r="5" spans="1:25" x14ac:dyDescent="0.25">
      <c r="A5" t="s">
        <v>27</v>
      </c>
      <c r="B5" s="2">
        <f>SUM($B6:B6)</f>
        <v>0</v>
      </c>
      <c r="C5" s="18"/>
      <c r="D5" s="18"/>
      <c r="E5" s="18">
        <v>1384231.37</v>
      </c>
      <c r="F5" s="18">
        <v>3410549.2</v>
      </c>
      <c r="G5" s="18">
        <v>13796212.220000001</v>
      </c>
      <c r="H5" s="18">
        <f>SUM($B6:H6)</f>
        <v>33081730.560000002</v>
      </c>
      <c r="I5" s="18">
        <f>SUM($B6:I6)</f>
        <v>39075931.480000004</v>
      </c>
      <c r="J5" s="18">
        <f>SUM($B6:J6)</f>
        <v>59337640.480000004</v>
      </c>
      <c r="K5" s="18">
        <f>SUM($B6:K6)</f>
        <v>56216939.040000007</v>
      </c>
      <c r="L5" s="18">
        <f>SUM($B6:L6)</f>
        <v>84420288.300000012</v>
      </c>
      <c r="M5" s="18">
        <f>SUM($B6:M6)</f>
        <v>100936743.25000001</v>
      </c>
      <c r="N5" s="18">
        <f>SUM($B6:N6)</f>
        <v>125438988.36000001</v>
      </c>
      <c r="O5" s="18">
        <f>SUM($B6:O6)</f>
        <v>165215608.73000002</v>
      </c>
      <c r="P5" s="18">
        <f>SUM($B6:P6)</f>
        <v>224875167.46000001</v>
      </c>
      <c r="Q5" s="18">
        <f>SUM($B6:Q6)</f>
        <v>302145075.41000003</v>
      </c>
      <c r="R5" s="18">
        <f>SUM($B6:R6)</f>
        <v>302145075.41000003</v>
      </c>
      <c r="S5" s="18">
        <f>SUM($B6:S6)</f>
        <v>302145075.41000003</v>
      </c>
      <c r="T5" s="18">
        <f>SUM($B6:T6)</f>
        <v>302145075.41000003</v>
      </c>
      <c r="U5" s="18">
        <f>SUM($B6:U6)</f>
        <v>302145075.41000003</v>
      </c>
      <c r="V5" s="18">
        <f>SUM($B6:V6)</f>
        <v>302145075.41000003</v>
      </c>
      <c r="W5" s="18">
        <f>SUM($B6:W6)</f>
        <v>302145075.41000003</v>
      </c>
      <c r="X5" s="18">
        <f>SUM($B6:X6)</f>
        <v>302145075.41000003</v>
      </c>
      <c r="Y5" s="18">
        <f>SUM($B6:Y6)</f>
        <v>302145075.41000003</v>
      </c>
    </row>
    <row r="6" spans="1:25" x14ac:dyDescent="0.25">
      <c r="A6" s="52" t="s">
        <v>28</v>
      </c>
      <c r="B6" s="2">
        <v>0</v>
      </c>
      <c r="C6" s="18">
        <v>0</v>
      </c>
      <c r="D6" s="18">
        <v>0</v>
      </c>
      <c r="E6" s="41">
        <v>1356049.85</v>
      </c>
      <c r="F6" s="18">
        <v>16515751.16</v>
      </c>
      <c r="G6" s="18">
        <v>3656956.01</v>
      </c>
      <c r="H6" s="18">
        <v>11552973.539999999</v>
      </c>
      <c r="I6" s="18">
        <v>5994200.9199999999</v>
      </c>
      <c r="J6" s="18">
        <v>20261709</v>
      </c>
      <c r="K6" s="18">
        <v>-3120701.4399999999</v>
      </c>
      <c r="L6" s="18">
        <v>28203349.260000002</v>
      </c>
      <c r="M6" s="18">
        <v>16516454.949999999</v>
      </c>
      <c r="N6" s="51">
        <v>24502245.109999999</v>
      </c>
      <c r="O6" s="18">
        <v>39776620.369999997</v>
      </c>
      <c r="P6" s="18">
        <v>59659558.729999997</v>
      </c>
      <c r="Q6" s="18">
        <v>77269907.950000003</v>
      </c>
      <c r="R6" s="18"/>
      <c r="S6" s="18"/>
      <c r="T6" s="18"/>
      <c r="U6" s="18"/>
      <c r="V6" s="18"/>
      <c r="W6" s="18"/>
      <c r="X6" s="18"/>
      <c r="Y6" s="15"/>
    </row>
    <row r="8" spans="1:25" x14ac:dyDescent="0.25">
      <c r="G8" s="35"/>
      <c r="W8" s="2"/>
    </row>
    <row r="9" spans="1:25" x14ac:dyDescent="0.25">
      <c r="G9" s="35"/>
      <c r="W9" s="2"/>
      <c r="Y9" s="2"/>
    </row>
    <row r="10" spans="1:25" x14ac:dyDescent="0.25">
      <c r="G10" s="35"/>
      <c r="W10" s="2"/>
    </row>
    <row r="11" spans="1:25" x14ac:dyDescent="0.25">
      <c r="G11" s="35"/>
      <c r="H11" s="2"/>
      <c r="O11" s="2"/>
      <c r="W11" s="2"/>
      <c r="Y11" s="2"/>
    </row>
    <row r="12" spans="1:25" x14ac:dyDescent="0.25">
      <c r="G12" s="35"/>
      <c r="O12" s="2"/>
      <c r="W12" s="2"/>
      <c r="Y12" s="39"/>
    </row>
    <row r="13" spans="1:25" x14ac:dyDescent="0.25">
      <c r="G13" s="35"/>
      <c r="O13" s="2"/>
      <c r="W13" s="2"/>
    </row>
    <row r="14" spans="1:25" x14ac:dyDescent="0.25">
      <c r="G14" s="35"/>
      <c r="O14" s="2"/>
      <c r="W14" s="2"/>
    </row>
    <row r="15" spans="1:25" x14ac:dyDescent="0.25">
      <c r="G15" s="35"/>
      <c r="O15" s="44"/>
      <c r="W15" s="2"/>
    </row>
    <row r="16" spans="1:25" x14ac:dyDescent="0.25">
      <c r="G16" s="38"/>
      <c r="W16" s="2"/>
    </row>
    <row r="17" spans="1:58" x14ac:dyDescent="0.25">
      <c r="W17" s="2"/>
    </row>
    <row r="18" spans="1:58" x14ac:dyDescent="0.25">
      <c r="O18" s="44"/>
      <c r="W18" s="2"/>
    </row>
    <row r="19" spans="1:58" x14ac:dyDescent="0.25">
      <c r="O19" s="44"/>
      <c r="W19" s="2"/>
    </row>
    <row r="20" spans="1:58" x14ac:dyDescent="0.25">
      <c r="W20" s="2"/>
    </row>
    <row r="27" spans="1:58" x14ac:dyDescent="0.25">
      <c r="B27" s="42"/>
      <c r="C27" s="43"/>
      <c r="D27" s="43"/>
      <c r="E27" s="43"/>
      <c r="F27" s="43"/>
      <c r="G27" s="43"/>
      <c r="H27" s="43"/>
      <c r="I27" s="47"/>
      <c r="J27" s="46"/>
      <c r="K27" s="46"/>
    </row>
    <row r="28" spans="1:58" x14ac:dyDescent="0.25">
      <c r="A28" s="3" t="s">
        <v>29</v>
      </c>
      <c r="B28" s="10" t="s">
        <v>1</v>
      </c>
      <c r="C28" s="10" t="s">
        <v>2</v>
      </c>
      <c r="D28" s="10" t="s">
        <v>3</v>
      </c>
      <c r="E28" s="10" t="s">
        <v>4</v>
      </c>
      <c r="F28" s="10" t="s">
        <v>5</v>
      </c>
      <c r="G28" s="10" t="s">
        <v>6</v>
      </c>
      <c r="H28" s="10" t="s">
        <v>7</v>
      </c>
      <c r="I28" s="10" t="s">
        <v>8</v>
      </c>
      <c r="J28" s="10" t="s">
        <v>9</v>
      </c>
      <c r="K28" s="10" t="s">
        <v>10</v>
      </c>
      <c r="L28" s="10" t="s">
        <v>11</v>
      </c>
      <c r="M28" s="10" t="s">
        <v>12</v>
      </c>
      <c r="N28" s="10" t="s">
        <v>13</v>
      </c>
      <c r="O28" s="10" t="s">
        <v>14</v>
      </c>
      <c r="P28" s="10" t="s">
        <v>15</v>
      </c>
      <c r="Q28" s="10" t="s">
        <v>16</v>
      </c>
      <c r="R28" s="10" t="s">
        <v>17</v>
      </c>
      <c r="S28" s="10" t="s">
        <v>18</v>
      </c>
      <c r="T28" s="10" t="s">
        <v>19</v>
      </c>
      <c r="U28" s="10" t="s">
        <v>20</v>
      </c>
      <c r="V28" s="10" t="s">
        <v>21</v>
      </c>
      <c r="W28" s="10" t="s">
        <v>22</v>
      </c>
      <c r="X28" s="10" t="s">
        <v>23</v>
      </c>
      <c r="Y28" s="10" t="s">
        <v>24</v>
      </c>
    </row>
    <row r="29" spans="1:58" x14ac:dyDescent="0.25">
      <c r="A29" t="s">
        <v>25</v>
      </c>
      <c r="B29" s="2">
        <f>SUM($B30:B30)</f>
        <v>0</v>
      </c>
      <c r="C29" s="2">
        <f>SUM($B30:C30)</f>
        <v>0</v>
      </c>
      <c r="D29" s="2">
        <f>SUM($B30:D30)</f>
        <v>0</v>
      </c>
      <c r="E29" s="2">
        <f>SUM($B30:E30)</f>
        <v>0</v>
      </c>
      <c r="F29" s="2">
        <f>SUM($B30:F30)</f>
        <v>0</v>
      </c>
      <c r="G29" s="2">
        <f>SUM($B30:G30)</f>
        <v>0</v>
      </c>
      <c r="H29" s="2">
        <f>SUM($B30:H30)</f>
        <v>0</v>
      </c>
      <c r="I29" s="2">
        <f>SUM($B30:I30)</f>
        <v>0</v>
      </c>
      <c r="J29" s="2">
        <v>0</v>
      </c>
      <c r="K29" s="2">
        <v>0</v>
      </c>
      <c r="L29" s="2">
        <v>0</v>
      </c>
      <c r="M29" s="2">
        <f>SUM($B30:M30)</f>
        <v>230770</v>
      </c>
      <c r="N29" s="2">
        <f>SUM($B30:N30)</f>
        <v>461540</v>
      </c>
      <c r="O29" s="2">
        <f>SUM($B30:O30)</f>
        <v>692310</v>
      </c>
      <c r="P29" s="2">
        <f>SUM($B30:P30)</f>
        <v>923080</v>
      </c>
      <c r="Q29" s="2">
        <f>SUM($B30:Q30)</f>
        <v>1153850</v>
      </c>
      <c r="R29" s="2">
        <f>SUM($B30:R30)</f>
        <v>1384620</v>
      </c>
      <c r="S29" s="2">
        <f>SUM($B30:S30)</f>
        <v>1615390</v>
      </c>
      <c r="T29" s="2">
        <f>SUM($B30:T30)</f>
        <v>1846160</v>
      </c>
      <c r="U29" s="2">
        <f>SUM($B30:U30)</f>
        <v>2076930</v>
      </c>
      <c r="V29" s="2">
        <f>SUM($B30:V30)</f>
        <v>2307700</v>
      </c>
      <c r="W29" s="2">
        <f>SUM($B30:W30)</f>
        <v>2538470</v>
      </c>
      <c r="X29" s="2">
        <f>SUM($B30:X30)</f>
        <v>2769230</v>
      </c>
      <c r="Y29" s="2">
        <f>SUM($B30:Y30)</f>
        <v>3000000</v>
      </c>
    </row>
    <row r="30" spans="1:58" x14ac:dyDescent="0.25">
      <c r="A30" t="s">
        <v>26</v>
      </c>
      <c r="B30" s="14">
        <v>0</v>
      </c>
      <c r="C30" s="12">
        <v>0</v>
      </c>
      <c r="D30" s="12">
        <v>0</v>
      </c>
      <c r="E30" s="12">
        <v>0</v>
      </c>
      <c r="F30" s="12">
        <v>0</v>
      </c>
      <c r="G30" s="12">
        <v>0</v>
      </c>
      <c r="H30" s="12">
        <v>0</v>
      </c>
      <c r="I30" s="12">
        <v>0</v>
      </c>
      <c r="J30" s="12">
        <v>0</v>
      </c>
      <c r="K30" s="12">
        <v>0</v>
      </c>
      <c r="L30" s="12">
        <v>0</v>
      </c>
      <c r="M30" s="12">
        <v>230770</v>
      </c>
      <c r="N30" s="12">
        <v>230770</v>
      </c>
      <c r="O30" s="12">
        <v>230770</v>
      </c>
      <c r="P30" s="12">
        <v>230770</v>
      </c>
      <c r="Q30" s="12">
        <v>230770</v>
      </c>
      <c r="R30" s="12">
        <v>230770</v>
      </c>
      <c r="S30" s="12">
        <v>230770</v>
      </c>
      <c r="T30" s="12">
        <v>230770</v>
      </c>
      <c r="U30" s="12">
        <v>230770</v>
      </c>
      <c r="V30" s="12">
        <v>230770</v>
      </c>
      <c r="W30" s="12">
        <v>230770</v>
      </c>
      <c r="X30" s="12">
        <v>230760</v>
      </c>
      <c r="Y30" s="12">
        <v>230770</v>
      </c>
    </row>
    <row r="31" spans="1:58" x14ac:dyDescent="0.25">
      <c r="A31" t="s">
        <v>27</v>
      </c>
      <c r="B31" s="2">
        <f>SUM($B32:B32)</f>
        <v>0</v>
      </c>
      <c r="C31" s="18">
        <f>SUM($B32:C32)</f>
        <v>0</v>
      </c>
      <c r="D31" s="18">
        <f>SUM($B32:D32)</f>
        <v>0</v>
      </c>
      <c r="E31" s="18">
        <f>SUM($B32:E32)</f>
        <v>0</v>
      </c>
      <c r="F31" s="18">
        <v>19335.82</v>
      </c>
      <c r="G31" s="18">
        <v>5572.58</v>
      </c>
      <c r="H31" s="18">
        <f>SUM($B32:H32)</f>
        <v>0</v>
      </c>
      <c r="I31" s="18">
        <f>SUM($B32:I32)</f>
        <v>0</v>
      </c>
      <c r="J31" s="18">
        <f>SUM($B32:J32)</f>
        <v>0</v>
      </c>
      <c r="K31" s="18">
        <v>0</v>
      </c>
      <c r="L31" s="18">
        <f>SUM($B32:L32)</f>
        <v>0</v>
      </c>
      <c r="M31" s="18">
        <f>SUM($B32:M32)</f>
        <v>0</v>
      </c>
      <c r="N31" s="18">
        <f>SUM($B32:N32)</f>
        <v>0</v>
      </c>
      <c r="O31" s="18">
        <f>SUM($B32:O32)</f>
        <v>188876.09</v>
      </c>
      <c r="P31" s="18">
        <f>SUM($B32:P32)</f>
        <v>622600.09</v>
      </c>
      <c r="Q31" s="18">
        <f>SUM($B32:Q32)</f>
        <v>695766.95</v>
      </c>
      <c r="R31" s="18">
        <f>SUM($B32:R32)</f>
        <v>695766.95</v>
      </c>
      <c r="S31" s="18">
        <f>SUM($B32:S32)</f>
        <v>695766.95</v>
      </c>
      <c r="T31" s="18">
        <f>SUM($B32:T32)</f>
        <v>695766.95</v>
      </c>
      <c r="U31" s="18">
        <f>SUM($B32:U32)</f>
        <v>695766.95</v>
      </c>
      <c r="V31" s="18">
        <f>SUM($B32:V32)</f>
        <v>695766.95</v>
      </c>
      <c r="W31" s="18">
        <f>SUM($B32:W32)</f>
        <v>695766.95</v>
      </c>
      <c r="X31" s="18">
        <f>SUM($B32:X32)</f>
        <v>695766.95</v>
      </c>
      <c r="Y31" s="18">
        <f>SUM($B32:Y32)</f>
        <v>695766.95</v>
      </c>
    </row>
    <row r="32" spans="1:58" x14ac:dyDescent="0.25">
      <c r="A32" s="52" t="s">
        <v>28</v>
      </c>
      <c r="B32" s="14">
        <v>0</v>
      </c>
      <c r="C32" s="20">
        <v>0</v>
      </c>
      <c r="D32" s="20">
        <v>0</v>
      </c>
      <c r="E32" s="41">
        <v>0</v>
      </c>
      <c r="F32" s="41">
        <v>0</v>
      </c>
      <c r="G32" s="20">
        <v>0</v>
      </c>
      <c r="H32" s="20">
        <v>0</v>
      </c>
      <c r="I32" s="20">
        <v>0</v>
      </c>
      <c r="J32" s="20">
        <v>0</v>
      </c>
      <c r="K32" s="20">
        <v>0</v>
      </c>
      <c r="L32" s="20">
        <v>0</v>
      </c>
      <c r="M32" s="20">
        <v>0</v>
      </c>
      <c r="N32" s="20">
        <v>0</v>
      </c>
      <c r="O32" s="20">
        <v>188876.09</v>
      </c>
      <c r="P32" s="20">
        <v>433724</v>
      </c>
      <c r="Q32" s="20">
        <v>73166.86</v>
      </c>
      <c r="R32" s="20"/>
      <c r="S32" s="20"/>
      <c r="T32" s="20"/>
      <c r="U32" s="20"/>
      <c r="V32" s="20"/>
      <c r="W32" s="20"/>
      <c r="X32" s="20"/>
      <c r="Y32" s="20"/>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row>
    <row r="33" spans="7:25" x14ac:dyDescent="0.25">
      <c r="N33" s="44"/>
      <c r="O33" s="44"/>
      <c r="P33" s="44"/>
      <c r="Q33" s="44"/>
      <c r="R33" s="44"/>
      <c r="S33" s="44"/>
      <c r="T33" s="44"/>
      <c r="U33" s="44"/>
      <c r="V33" s="44"/>
      <c r="W33" s="44"/>
      <c r="X33" s="44"/>
      <c r="Y33" s="44"/>
    </row>
    <row r="34" spans="7:25" x14ac:dyDescent="0.25">
      <c r="G34" s="35"/>
    </row>
    <row r="35" spans="7:25" x14ac:dyDescent="0.25">
      <c r="G35" s="35"/>
      <c r="H35" s="2"/>
    </row>
    <row r="36" spans="7:25" x14ac:dyDescent="0.25">
      <c r="G36" s="35"/>
      <c r="V36" s="2"/>
    </row>
    <row r="37" spans="7:25" x14ac:dyDescent="0.25">
      <c r="G37" s="37"/>
      <c r="V37" s="2"/>
    </row>
    <row r="38" spans="7:25" x14ac:dyDescent="0.25">
      <c r="G38" s="37"/>
      <c r="H38" s="38"/>
      <c r="V38" s="2"/>
    </row>
    <row r="39" spans="7:25" x14ac:dyDescent="0.25">
      <c r="G39" s="38"/>
    </row>
    <row r="52" spans="1:25" x14ac:dyDescent="0.25">
      <c r="B52" s="42"/>
      <c r="C52" s="43"/>
      <c r="D52" s="43"/>
      <c r="E52" s="43"/>
      <c r="F52" s="43"/>
      <c r="G52" s="43"/>
      <c r="H52" s="43"/>
      <c r="I52" s="43"/>
      <c r="J52" s="46"/>
      <c r="K52" s="46"/>
    </row>
    <row r="53" spans="1:25" x14ac:dyDescent="0.25">
      <c r="A53" s="3" t="s">
        <v>30</v>
      </c>
      <c r="B53" s="10" t="s">
        <v>1</v>
      </c>
      <c r="C53" s="10" t="s">
        <v>2</v>
      </c>
      <c r="D53" s="10" t="s">
        <v>3</v>
      </c>
      <c r="E53" s="10" t="s">
        <v>4</v>
      </c>
      <c r="F53" s="10" t="s">
        <v>5</v>
      </c>
      <c r="G53" s="10" t="s">
        <v>6</v>
      </c>
      <c r="H53" s="10" t="s">
        <v>7</v>
      </c>
      <c r="I53" s="10" t="s">
        <v>8</v>
      </c>
      <c r="J53" s="10" t="s">
        <v>9</v>
      </c>
      <c r="K53" s="10" t="s">
        <v>10</v>
      </c>
      <c r="L53" s="10" t="s">
        <v>11</v>
      </c>
      <c r="M53" s="10" t="s">
        <v>12</v>
      </c>
      <c r="N53" s="10" t="s">
        <v>13</v>
      </c>
      <c r="O53" s="10" t="s">
        <v>14</v>
      </c>
      <c r="P53" s="10" t="s">
        <v>15</v>
      </c>
      <c r="Q53" s="10" t="s">
        <v>16</v>
      </c>
      <c r="R53" s="10" t="s">
        <v>17</v>
      </c>
      <c r="S53" s="10" t="s">
        <v>18</v>
      </c>
      <c r="T53" s="10" t="s">
        <v>19</v>
      </c>
      <c r="U53" s="10" t="s">
        <v>20</v>
      </c>
      <c r="V53" s="10" t="s">
        <v>21</v>
      </c>
      <c r="W53" s="10" t="s">
        <v>22</v>
      </c>
      <c r="X53" s="10" t="s">
        <v>23</v>
      </c>
      <c r="Y53" s="10" t="s">
        <v>24</v>
      </c>
    </row>
    <row r="54" spans="1:25" x14ac:dyDescent="0.25">
      <c r="A54" t="s">
        <v>25</v>
      </c>
      <c r="B54" s="2">
        <f>SUM($B55:B55)</f>
        <v>0</v>
      </c>
      <c r="C54" s="2">
        <f>SUM($B55:C55)</f>
        <v>0</v>
      </c>
      <c r="D54" s="2">
        <f>SUM($B55:D55)</f>
        <v>1479939</v>
      </c>
      <c r="E54" s="2">
        <f>SUM($B55:E55)</f>
        <v>2959878</v>
      </c>
      <c r="F54" s="2">
        <f>SUM($B55:F55)</f>
        <v>4439817</v>
      </c>
      <c r="G54" s="2">
        <f>SUM($B55:G55)</f>
        <v>5919756</v>
      </c>
      <c r="H54" s="2">
        <f>SUM($B55:H55)</f>
        <v>7399694</v>
      </c>
      <c r="I54" s="2">
        <f>SUM($B55:I55)</f>
        <v>8879632</v>
      </c>
      <c r="J54" s="2">
        <f>SUM($B55:J55)</f>
        <v>10359570</v>
      </c>
      <c r="K54" s="2">
        <f>SUM($B55:K55)</f>
        <v>11839508</v>
      </c>
      <c r="L54" s="2">
        <f>SUM($B55:L55)</f>
        <v>13319446</v>
      </c>
      <c r="M54" s="2">
        <f>SUM($B55:M55)</f>
        <v>14590675</v>
      </c>
      <c r="N54" s="2">
        <f>SUM($B55:N55)</f>
        <v>15861904</v>
      </c>
      <c r="O54" s="2">
        <f>SUM($B55:O55)</f>
        <v>17133133</v>
      </c>
      <c r="P54" s="2">
        <f>SUM($B55:P55)</f>
        <v>18404362</v>
      </c>
      <c r="Q54" s="2">
        <f>SUM($B55:Q55)</f>
        <v>19675591</v>
      </c>
      <c r="R54" s="2">
        <f>SUM($B55:R55)</f>
        <v>20946820</v>
      </c>
      <c r="S54" s="2">
        <f>SUM($B55:S55)</f>
        <v>22218049</v>
      </c>
      <c r="T54" s="2">
        <f>SUM($B55:T55)</f>
        <v>23489278</v>
      </c>
      <c r="U54" s="2">
        <f>SUM($B55:U55)</f>
        <v>24760507</v>
      </c>
      <c r="V54" s="2">
        <f>SUM($B55:V55)</f>
        <v>26031736</v>
      </c>
      <c r="W54" s="2">
        <f>SUM($B55:W55)</f>
        <v>27302965</v>
      </c>
      <c r="X54" s="2">
        <f>SUM($B55:X55)</f>
        <v>28574194</v>
      </c>
      <c r="Y54" s="2">
        <f>SUM($B55:Y55)</f>
        <v>29845420</v>
      </c>
    </row>
    <row r="55" spans="1:25" x14ac:dyDescent="0.25">
      <c r="A55" t="s">
        <v>26</v>
      </c>
      <c r="B55" s="14">
        <v>0</v>
      </c>
      <c r="C55" s="12">
        <v>0</v>
      </c>
      <c r="D55" s="12">
        <v>1479939</v>
      </c>
      <c r="E55" s="12">
        <v>1479939</v>
      </c>
      <c r="F55" s="12">
        <v>1479939</v>
      </c>
      <c r="G55" s="12">
        <v>1479939</v>
      </c>
      <c r="H55" s="12">
        <v>1479938</v>
      </c>
      <c r="I55" s="12">
        <v>1479938</v>
      </c>
      <c r="J55" s="12">
        <v>1479938</v>
      </c>
      <c r="K55" s="12">
        <v>1479938</v>
      </c>
      <c r="L55" s="12">
        <v>1479938</v>
      </c>
      <c r="M55" s="12">
        <v>1271229</v>
      </c>
      <c r="N55" s="12">
        <v>1271229</v>
      </c>
      <c r="O55" s="12">
        <v>1271229</v>
      </c>
      <c r="P55" s="12">
        <v>1271229</v>
      </c>
      <c r="Q55" s="12">
        <v>1271229</v>
      </c>
      <c r="R55" s="12">
        <v>1271229</v>
      </c>
      <c r="S55" s="12">
        <v>1271229</v>
      </c>
      <c r="T55" s="12">
        <v>1271229</v>
      </c>
      <c r="U55" s="12">
        <v>1271229</v>
      </c>
      <c r="V55" s="12">
        <v>1271229</v>
      </c>
      <c r="W55" s="12">
        <v>1271229</v>
      </c>
      <c r="X55" s="12">
        <v>1271229</v>
      </c>
      <c r="Y55" s="12">
        <v>1271226</v>
      </c>
    </row>
    <row r="56" spans="1:25" x14ac:dyDescent="0.25">
      <c r="A56" t="s">
        <v>27</v>
      </c>
      <c r="B56" s="2">
        <f>SUM($B57:B57)</f>
        <v>0</v>
      </c>
      <c r="C56" s="18">
        <v>37790</v>
      </c>
      <c r="D56" s="18">
        <v>1037297.32</v>
      </c>
      <c r="E56" s="18">
        <v>590898.64</v>
      </c>
      <c r="F56" s="18">
        <v>1264108.6000000001</v>
      </c>
      <c r="G56" s="18">
        <v>1169764.43</v>
      </c>
      <c r="H56" s="18">
        <f>SUM($B57:H57)</f>
        <v>4122278.85</v>
      </c>
      <c r="I56" s="18">
        <f>SUM($B57:I57)</f>
        <v>5341227.8499999996</v>
      </c>
      <c r="J56" s="18">
        <f>SUM($B57:J57)</f>
        <v>7494871.8499999996</v>
      </c>
      <c r="K56" s="18">
        <f>SUM($B57:K57)</f>
        <v>9455326.5999999996</v>
      </c>
      <c r="L56" s="18">
        <f>SUM($B57:L57)</f>
        <v>12595369.76</v>
      </c>
      <c r="M56" s="18">
        <f>SUM($B57:M57)</f>
        <v>14511875.060000001</v>
      </c>
      <c r="N56" s="18">
        <f>SUM($B57:N57)</f>
        <v>18583300.390000001</v>
      </c>
      <c r="O56" s="18">
        <f>SUM($B57:O57)</f>
        <v>20340741.629999999</v>
      </c>
      <c r="P56" s="18">
        <f>SUM($B57:P57)</f>
        <v>23153615.629999999</v>
      </c>
      <c r="Q56" s="18">
        <f>SUM($B57:Q57)</f>
        <v>25788226.210000001</v>
      </c>
      <c r="R56" s="18">
        <f>SUM($B57:R57)</f>
        <v>25788226.210000001</v>
      </c>
      <c r="S56" s="18">
        <f>SUM($B57:S57)</f>
        <v>25788226.210000001</v>
      </c>
      <c r="T56" s="18">
        <f>SUM($B57:T57)</f>
        <v>25788226.210000001</v>
      </c>
      <c r="U56" s="18">
        <f>SUM($B57:U57)</f>
        <v>25788226.210000001</v>
      </c>
      <c r="V56" s="18">
        <f>SUM($B57:V57)</f>
        <v>25788226.210000001</v>
      </c>
      <c r="W56" s="18">
        <f>SUM($B57:W57)</f>
        <v>25788226.210000001</v>
      </c>
      <c r="X56" s="18">
        <f>SUM($B57:X57)</f>
        <v>25788226.210000001</v>
      </c>
      <c r="Y56" s="18">
        <f>SUM($B57:Y57)</f>
        <v>25788226.210000001</v>
      </c>
    </row>
    <row r="57" spans="1:25" x14ac:dyDescent="0.25">
      <c r="A57" s="52" t="s">
        <v>28</v>
      </c>
      <c r="B57" s="14">
        <v>0</v>
      </c>
      <c r="C57" s="19"/>
      <c r="D57" s="19">
        <v>0</v>
      </c>
      <c r="E57" s="19">
        <v>461139.44</v>
      </c>
      <c r="F57" s="19">
        <v>1416992.77</v>
      </c>
      <c r="G57" s="19">
        <v>779139.68</v>
      </c>
      <c r="H57" s="19">
        <v>1465006.96</v>
      </c>
      <c r="I57" s="19">
        <v>1218949</v>
      </c>
      <c r="J57" s="19">
        <v>2153644</v>
      </c>
      <c r="K57" s="49">
        <v>1960454.75</v>
      </c>
      <c r="L57" s="18">
        <v>3140043.16</v>
      </c>
      <c r="M57" s="18">
        <v>1916505.3</v>
      </c>
      <c r="N57" s="18">
        <v>4071425.33</v>
      </c>
      <c r="O57" s="18">
        <v>1757441.24</v>
      </c>
      <c r="P57" s="18">
        <v>2812874</v>
      </c>
      <c r="Q57" s="18">
        <v>2634610.58</v>
      </c>
      <c r="R57" s="18"/>
      <c r="S57" s="18"/>
      <c r="T57" s="18"/>
      <c r="U57" s="18"/>
      <c r="V57" s="18"/>
      <c r="W57" s="18"/>
      <c r="X57" s="18"/>
      <c r="Y57" s="18"/>
    </row>
    <row r="58" spans="1:25" x14ac:dyDescent="0.25">
      <c r="G58" s="35"/>
    </row>
    <row r="59" spans="1:25" x14ac:dyDescent="0.25">
      <c r="G59" s="36"/>
    </row>
    <row r="60" spans="1:25" x14ac:dyDescent="0.25">
      <c r="G60" s="36"/>
    </row>
    <row r="61" spans="1:25" x14ac:dyDescent="0.25">
      <c r="G61" s="36"/>
    </row>
    <row r="62" spans="1:25" x14ac:dyDescent="0.25">
      <c r="H62" s="2"/>
      <c r="M62" s="2"/>
      <c r="N62" s="44"/>
    </row>
    <row r="63" spans="1:25" x14ac:dyDescent="0.25">
      <c r="M63" s="50"/>
      <c r="N63" s="44"/>
    </row>
    <row r="64" spans="1:25" x14ac:dyDescent="0.25">
      <c r="M64" s="2"/>
    </row>
    <row r="65" spans="1:25" x14ac:dyDescent="0.25">
      <c r="M65" s="44"/>
    </row>
    <row r="67" spans="1:25" x14ac:dyDescent="0.25">
      <c r="I67" s="2"/>
    </row>
    <row r="79" spans="1:25" x14ac:dyDescent="0.25">
      <c r="B79" s="42"/>
      <c r="C79" s="43"/>
      <c r="D79" s="43"/>
      <c r="E79" s="43"/>
      <c r="F79" s="43"/>
      <c r="G79" s="43"/>
      <c r="H79" s="43"/>
      <c r="I79" s="43"/>
      <c r="J79" s="46"/>
      <c r="K79" s="46"/>
    </row>
    <row r="80" spans="1:25" x14ac:dyDescent="0.25">
      <c r="A80" s="3" t="s">
        <v>31</v>
      </c>
      <c r="B80" s="10" t="s">
        <v>1</v>
      </c>
      <c r="C80" s="10" t="s">
        <v>2</v>
      </c>
      <c r="D80" s="10" t="s">
        <v>3</v>
      </c>
      <c r="E80" s="10" t="s">
        <v>4</v>
      </c>
      <c r="F80" s="10" t="s">
        <v>5</v>
      </c>
      <c r="G80" s="10" t="s">
        <v>6</v>
      </c>
      <c r="H80" s="10" t="s">
        <v>7</v>
      </c>
      <c r="I80" s="10" t="s">
        <v>8</v>
      </c>
      <c r="J80" s="10" t="s">
        <v>9</v>
      </c>
      <c r="K80" s="10" t="s">
        <v>10</v>
      </c>
      <c r="L80" s="10" t="s">
        <v>11</v>
      </c>
      <c r="M80" s="10" t="s">
        <v>12</v>
      </c>
      <c r="N80" s="10" t="s">
        <v>13</v>
      </c>
      <c r="O80" s="10" t="s">
        <v>14</v>
      </c>
      <c r="P80" s="10" t="s">
        <v>15</v>
      </c>
      <c r="Q80" s="10" t="s">
        <v>16</v>
      </c>
      <c r="R80" s="10" t="s">
        <v>17</v>
      </c>
      <c r="S80" s="10" t="s">
        <v>18</v>
      </c>
      <c r="T80" s="10" t="s">
        <v>19</v>
      </c>
      <c r="U80" s="10" t="s">
        <v>20</v>
      </c>
      <c r="V80" s="10" t="s">
        <v>21</v>
      </c>
      <c r="W80" s="10" t="s">
        <v>22</v>
      </c>
      <c r="X80" s="10" t="s">
        <v>23</v>
      </c>
      <c r="Y80" s="10" t="s">
        <v>24</v>
      </c>
    </row>
    <row r="81" spans="1:25" x14ac:dyDescent="0.25">
      <c r="A81" t="s">
        <v>25</v>
      </c>
      <c r="B81" s="2">
        <f>SUM($B82:B82)</f>
        <v>0</v>
      </c>
      <c r="C81" s="2">
        <f>SUM($B82:C82)</f>
        <v>1813966</v>
      </c>
      <c r="D81" s="2">
        <f>SUM($B82:D82)</f>
        <v>7177701</v>
      </c>
      <c r="E81" s="2">
        <f>SUM($B82:E82)</f>
        <v>14807605.333333332</v>
      </c>
      <c r="F81" s="2">
        <f>SUM($B82:F82)</f>
        <v>22437509.666666664</v>
      </c>
      <c r="G81" s="2">
        <f>SUM($B82:G82)</f>
        <v>36172159</v>
      </c>
      <c r="H81" s="2">
        <f>SUM($B82:H82)</f>
        <v>72245652</v>
      </c>
      <c r="I81" s="2">
        <f>SUM($B82:I82)</f>
        <v>108319145</v>
      </c>
      <c r="J81" s="2">
        <f>SUM($B82:J82)</f>
        <v>144392638</v>
      </c>
      <c r="K81" s="2">
        <f>SUM($B82:K82)</f>
        <v>180466131</v>
      </c>
      <c r="L81" s="2">
        <f>SUM($B82:L82)</f>
        <v>216539624</v>
      </c>
      <c r="M81" s="2">
        <f>SUM($B82:M82)</f>
        <v>252635178</v>
      </c>
      <c r="N81" s="2">
        <f>SUM($B82:N82)</f>
        <v>303343340</v>
      </c>
      <c r="O81" s="2">
        <f>SUM($B82:O82)</f>
        <v>354051503</v>
      </c>
      <c r="P81" s="2">
        <f>SUM($B82:P82)</f>
        <v>386313634</v>
      </c>
      <c r="Q81" s="2">
        <f>SUM($B82:Q82)</f>
        <v>417715425</v>
      </c>
      <c r="R81" s="2">
        <f>SUM($B82:R82)</f>
        <v>448977556</v>
      </c>
      <c r="S81" s="2">
        <f>SUM($B82:S82)</f>
        <v>480239687</v>
      </c>
      <c r="T81" s="2">
        <f>SUM($B82:T82)</f>
        <v>496579108</v>
      </c>
      <c r="U81" s="2">
        <f>SUM($B82:U82)</f>
        <v>511833241</v>
      </c>
      <c r="V81" s="2">
        <f>SUM($B82:V82)</f>
        <v>524300594</v>
      </c>
      <c r="W81" s="2">
        <f>SUM($B82:W82)</f>
        <v>535841507</v>
      </c>
      <c r="X81" s="2">
        <f>SUM($B82:X82)</f>
        <v>539242750</v>
      </c>
      <c r="Y81" s="2">
        <f>SUM($B82:Y82)</f>
        <v>542644000</v>
      </c>
    </row>
    <row r="82" spans="1:25" x14ac:dyDescent="0.25">
      <c r="A82" t="s">
        <v>26</v>
      </c>
      <c r="B82" s="14">
        <f>SUM(B55,B30,B4)</f>
        <v>0</v>
      </c>
      <c r="C82" s="13">
        <f t="shared" ref="C82:Y82" si="0">C4+C30+C55</f>
        <v>1813966</v>
      </c>
      <c r="D82" s="13">
        <f t="shared" si="0"/>
        <v>5363735</v>
      </c>
      <c r="E82" s="13">
        <f t="shared" si="0"/>
        <v>7629904.333333333</v>
      </c>
      <c r="F82" s="13">
        <f t="shared" si="0"/>
        <v>7629904.333333333</v>
      </c>
      <c r="G82" s="13">
        <f t="shared" si="0"/>
        <v>13734649.333333334</v>
      </c>
      <c r="H82" s="13">
        <f t="shared" si="0"/>
        <v>36073493</v>
      </c>
      <c r="I82" s="13">
        <f t="shared" si="0"/>
        <v>36073493</v>
      </c>
      <c r="J82" s="13">
        <f t="shared" si="0"/>
        <v>36073493</v>
      </c>
      <c r="K82" s="13">
        <f t="shared" si="0"/>
        <v>36073493</v>
      </c>
      <c r="L82" s="13">
        <f t="shared" si="0"/>
        <v>36073493</v>
      </c>
      <c r="M82" s="13">
        <f t="shared" si="0"/>
        <v>36095554</v>
      </c>
      <c r="N82" s="13">
        <f t="shared" si="0"/>
        <v>50708162</v>
      </c>
      <c r="O82" s="13">
        <f t="shared" si="0"/>
        <v>50708163</v>
      </c>
      <c r="P82" s="13">
        <f t="shared" si="0"/>
        <v>32262131</v>
      </c>
      <c r="Q82" s="13">
        <f t="shared" si="0"/>
        <v>31401791</v>
      </c>
      <c r="R82" s="13">
        <f t="shared" si="0"/>
        <v>31262131</v>
      </c>
      <c r="S82" s="13">
        <f t="shared" si="0"/>
        <v>31262131</v>
      </c>
      <c r="T82" s="13">
        <f t="shared" si="0"/>
        <v>16339421</v>
      </c>
      <c r="U82" s="13">
        <f t="shared" si="0"/>
        <v>15254133</v>
      </c>
      <c r="V82" s="13">
        <f t="shared" si="0"/>
        <v>12467353</v>
      </c>
      <c r="W82" s="13">
        <f t="shared" si="0"/>
        <v>11540913</v>
      </c>
      <c r="X82" s="13">
        <f t="shared" si="0"/>
        <v>3401243</v>
      </c>
      <c r="Y82" s="13">
        <f t="shared" si="0"/>
        <v>3401250</v>
      </c>
    </row>
    <row r="83" spans="1:25" x14ac:dyDescent="0.25">
      <c r="A83" t="s">
        <v>27</v>
      </c>
      <c r="B83" s="2">
        <f>SUM($B84:B84)</f>
        <v>0</v>
      </c>
      <c r="C83" s="18">
        <f>C5+C31+C56</f>
        <v>37790</v>
      </c>
      <c r="D83" s="18">
        <f>D5+D31+D56</f>
        <v>1037297.32</v>
      </c>
      <c r="E83" s="18">
        <f>E5+E31+E56</f>
        <v>1975130.0100000002</v>
      </c>
      <c r="F83" s="18">
        <f>F5+F31+F56</f>
        <v>4693993.62</v>
      </c>
      <c r="G83" s="18">
        <f>G5+G31+G56</f>
        <v>14971549.23</v>
      </c>
      <c r="H83" s="18">
        <f>SUM($B84:H84)</f>
        <v>37226382.920000002</v>
      </c>
      <c r="I83" s="18">
        <f>SUM($B84:I84)</f>
        <v>44439532.840000004</v>
      </c>
      <c r="J83" s="18">
        <f>SUM($B84:J84)</f>
        <v>66854885.840000004</v>
      </c>
      <c r="K83" s="18">
        <f>SUM($B84:K84)</f>
        <v>65694639.150000006</v>
      </c>
      <c r="L83" s="18">
        <f>SUM($B84:L84)</f>
        <v>97038031.570000008</v>
      </c>
      <c r="M83" s="18">
        <f>SUM($B84:M84)</f>
        <v>115470991.82000001</v>
      </c>
      <c r="N83" s="18">
        <f>SUM($B84:N84)</f>
        <v>144044662.25999999</v>
      </c>
      <c r="O83" s="18">
        <f>SUM($B84:O84)</f>
        <v>185767599.95999998</v>
      </c>
      <c r="P83" s="18">
        <f>SUM($B84:P84)</f>
        <v>248673756.68999997</v>
      </c>
      <c r="Q83" s="18">
        <f>SUM($B84:Q84)</f>
        <v>328651442.07999998</v>
      </c>
      <c r="R83" s="18">
        <f>SUM($B84:R84)</f>
        <v>328651442.07999998</v>
      </c>
      <c r="S83" s="18">
        <f>SUM($B84:S84)</f>
        <v>328651442.07999998</v>
      </c>
      <c r="T83" s="18">
        <f>SUM($B84:T84)</f>
        <v>328651442.07999998</v>
      </c>
      <c r="U83" s="18">
        <f>SUM($B84:U84)</f>
        <v>328651442.07999998</v>
      </c>
      <c r="V83" s="18">
        <f>SUM($B84:V84)</f>
        <v>328651442.07999998</v>
      </c>
      <c r="W83" s="18">
        <f>SUM($B84:W84)</f>
        <v>328651442.07999998</v>
      </c>
      <c r="X83" s="18">
        <f>SUM($B84:X84)</f>
        <v>328651442.07999998</v>
      </c>
      <c r="Y83" s="18">
        <f>SUM($B84:Y84)</f>
        <v>328651442.07999998</v>
      </c>
    </row>
    <row r="84" spans="1:25" x14ac:dyDescent="0.25">
      <c r="A84" s="52" t="s">
        <v>28</v>
      </c>
      <c r="B84" s="11">
        <v>0</v>
      </c>
      <c r="C84" s="13">
        <f>SUM(C57,C32,C6)</f>
        <v>0</v>
      </c>
      <c r="D84" s="13">
        <f>SUM(D57,D32,D6)</f>
        <v>0</v>
      </c>
      <c r="E84" s="13">
        <v>1836525.29</v>
      </c>
      <c r="F84" s="13">
        <v>17935781.440000001</v>
      </c>
      <c r="G84" s="13">
        <f t="shared" ref="G84:H84" si="1">SUM(G57,G32,G6)</f>
        <v>4436095.6899999995</v>
      </c>
      <c r="H84" s="13">
        <f t="shared" si="1"/>
        <v>13017980.5</v>
      </c>
      <c r="I84" s="13">
        <f t="shared" ref="I84:Y84" si="2">SUM(I57,I32,I6)</f>
        <v>7213149.9199999999</v>
      </c>
      <c r="J84" s="13">
        <f t="shared" si="2"/>
        <v>22415353</v>
      </c>
      <c r="K84" s="13">
        <f t="shared" si="2"/>
        <v>-1160246.69</v>
      </c>
      <c r="L84" s="13">
        <f t="shared" si="2"/>
        <v>31343392.420000002</v>
      </c>
      <c r="M84" s="13">
        <f t="shared" si="2"/>
        <v>18432960.25</v>
      </c>
      <c r="N84" s="13">
        <f t="shared" si="2"/>
        <v>28573670.439999998</v>
      </c>
      <c r="O84" s="13">
        <f t="shared" si="2"/>
        <v>41722937.699999996</v>
      </c>
      <c r="P84" s="13">
        <f t="shared" si="2"/>
        <v>62906156.729999997</v>
      </c>
      <c r="Q84" s="13">
        <f t="shared" si="2"/>
        <v>79977685.390000001</v>
      </c>
      <c r="R84" s="13">
        <f t="shared" si="2"/>
        <v>0</v>
      </c>
      <c r="S84" s="13">
        <f t="shared" si="2"/>
        <v>0</v>
      </c>
      <c r="T84" s="13">
        <f t="shared" si="2"/>
        <v>0</v>
      </c>
      <c r="U84" s="13">
        <f t="shared" si="2"/>
        <v>0</v>
      </c>
      <c r="V84" s="13">
        <f t="shared" si="2"/>
        <v>0</v>
      </c>
      <c r="W84" s="13">
        <f t="shared" si="2"/>
        <v>0</v>
      </c>
      <c r="X84" s="13">
        <f t="shared" si="2"/>
        <v>0</v>
      </c>
      <c r="Y84" s="13">
        <f t="shared" si="2"/>
        <v>0</v>
      </c>
    </row>
    <row r="87" spans="1:25" x14ac:dyDescent="0.25">
      <c r="I87" s="2"/>
    </row>
  </sheetData>
  <pageMargins left="0.25" right="0.25" top="0.75" bottom="0.75" header="0.3" footer="0.3"/>
  <pageSetup paperSize="5" scale="70" fitToHeight="0" orientation="landscape" r:id="rId1"/>
  <rowBreaks count="1" manualBreakCount="1">
    <brk id="7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92D050"/>
    <pageSetUpPr fitToPage="1"/>
  </sheetPr>
  <dimension ref="A1:Y122"/>
  <sheetViews>
    <sheetView tabSelected="1" view="pageBreakPreview" zoomScale="70" zoomScaleNormal="100" zoomScaleSheetLayoutView="70" workbookViewId="0">
      <selection activeCell="Q31" sqref="Q31"/>
    </sheetView>
  </sheetViews>
  <sheetFormatPr defaultRowHeight="15" x14ac:dyDescent="0.25"/>
  <cols>
    <col min="1" max="1" width="44.140625" customWidth="1"/>
    <col min="2" max="2" width="17.85546875" customWidth="1"/>
    <col min="3" max="3" width="16.42578125" customWidth="1"/>
    <col min="4" max="6" width="15.42578125" customWidth="1"/>
    <col min="7" max="7" width="16.42578125" customWidth="1"/>
    <col min="8" max="10" width="15.42578125" customWidth="1"/>
    <col min="11" max="11" width="16.42578125" customWidth="1"/>
    <col min="12" max="13" width="15.42578125" customWidth="1"/>
    <col min="14" max="14" width="15.42578125" bestFit="1" customWidth="1"/>
    <col min="15" max="15" width="16.42578125" bestFit="1" customWidth="1"/>
    <col min="16" max="18" width="15.42578125" bestFit="1" customWidth="1"/>
    <col min="19" max="19" width="16.42578125" bestFit="1" customWidth="1"/>
    <col min="20" max="22" width="15.42578125" bestFit="1" customWidth="1"/>
    <col min="23" max="25" width="16.42578125" customWidth="1"/>
  </cols>
  <sheetData>
    <row r="1" spans="1:25" x14ac:dyDescent="0.25">
      <c r="B1" s="42"/>
      <c r="C1" s="42"/>
      <c r="D1" s="43"/>
      <c r="E1" s="43"/>
      <c r="F1" s="43"/>
      <c r="G1" s="43"/>
      <c r="H1" s="47"/>
      <c r="I1" s="46"/>
      <c r="J1" s="48"/>
    </row>
    <row r="2" spans="1:25" x14ac:dyDescent="0.25">
      <c r="A2" s="3" t="s">
        <v>32</v>
      </c>
      <c r="B2" s="10" t="s">
        <v>1</v>
      </c>
      <c r="C2" s="10" t="s">
        <v>2</v>
      </c>
      <c r="D2" s="10" t="s">
        <v>3</v>
      </c>
      <c r="E2" s="10" t="s">
        <v>4</v>
      </c>
      <c r="F2" s="10" t="s">
        <v>5</v>
      </c>
      <c r="G2" s="10" t="s">
        <v>6</v>
      </c>
      <c r="H2" s="10" t="s">
        <v>7</v>
      </c>
      <c r="I2" s="10" t="s">
        <v>8</v>
      </c>
      <c r="J2" s="10" t="s">
        <v>9</v>
      </c>
      <c r="K2" s="10" t="s">
        <v>10</v>
      </c>
      <c r="L2" s="10" t="s">
        <v>11</v>
      </c>
      <c r="M2" s="10" t="s">
        <v>12</v>
      </c>
      <c r="N2" s="10" t="s">
        <v>13</v>
      </c>
      <c r="O2" s="10" t="s">
        <v>14</v>
      </c>
      <c r="P2" s="10" t="s">
        <v>15</v>
      </c>
      <c r="Q2" s="10" t="s">
        <v>16</v>
      </c>
      <c r="R2" s="10" t="s">
        <v>17</v>
      </c>
      <c r="S2" s="10" t="s">
        <v>18</v>
      </c>
      <c r="T2" s="10" t="s">
        <v>19</v>
      </c>
      <c r="U2" s="10" t="s">
        <v>20</v>
      </c>
      <c r="V2" s="10" t="s">
        <v>21</v>
      </c>
      <c r="W2" s="10" t="s">
        <v>22</v>
      </c>
      <c r="X2" s="10" t="s">
        <v>23</v>
      </c>
      <c r="Y2" s="10" t="s">
        <v>24</v>
      </c>
    </row>
    <row r="3" spans="1:25" x14ac:dyDescent="0.25">
      <c r="A3" s="5" t="s">
        <v>33</v>
      </c>
      <c r="B3">
        <f>SUM($B4:B4)</f>
        <v>0</v>
      </c>
      <c r="C3">
        <f>SUM($B4:C4)</f>
        <v>0</v>
      </c>
      <c r="D3">
        <f>SUM($B4:D4)</f>
        <v>0</v>
      </c>
      <c r="E3">
        <f>SUM($B4:E4)</f>
        <v>0</v>
      </c>
      <c r="F3">
        <f>SUM($B4:F4)</f>
        <v>0</v>
      </c>
      <c r="G3">
        <f>SUM($B4:G4)</f>
        <v>0</v>
      </c>
      <c r="H3">
        <f>SUM($B4:H4)</f>
        <v>0</v>
      </c>
      <c r="I3">
        <f>SUM($B4:I4)</f>
        <v>0</v>
      </c>
      <c r="J3">
        <f>SUM($B4:J4)</f>
        <v>0</v>
      </c>
      <c r="K3">
        <f>SUM($B4:K4)</f>
        <v>24</v>
      </c>
      <c r="L3">
        <f>SUM($B4:L4)</f>
        <v>48</v>
      </c>
      <c r="M3">
        <f>SUM($B4:M4)</f>
        <v>72</v>
      </c>
      <c r="N3">
        <f>SUM($B4:N4)</f>
        <v>96</v>
      </c>
      <c r="O3">
        <f>SUM($B4:O4)</f>
        <v>120</v>
      </c>
      <c r="P3">
        <f>SUM($B4:P4)</f>
        <v>144</v>
      </c>
      <c r="Q3">
        <f>SUM($B4:Q4)</f>
        <v>168</v>
      </c>
      <c r="R3">
        <f>SUM($B4:R4)</f>
        <v>192</v>
      </c>
      <c r="S3">
        <f>SUM($B4:S4)</f>
        <v>216</v>
      </c>
      <c r="T3">
        <f>SUM($B4:T4)</f>
        <v>240</v>
      </c>
      <c r="U3">
        <f>SUM($B4:U4)</f>
        <v>260</v>
      </c>
      <c r="V3">
        <f>SUM($B4:V4)</f>
        <v>260</v>
      </c>
      <c r="W3">
        <f>SUM($B4:W4)</f>
        <v>260</v>
      </c>
      <c r="X3">
        <f>SUM($B4:X4)</f>
        <v>260</v>
      </c>
      <c r="Y3">
        <f>SUM($B4:Y4)</f>
        <v>260</v>
      </c>
    </row>
    <row r="4" spans="1:25" x14ac:dyDescent="0.25">
      <c r="A4" s="4" t="s">
        <v>34</v>
      </c>
      <c r="B4">
        <v>0</v>
      </c>
      <c r="C4" s="6">
        <v>0</v>
      </c>
      <c r="D4" s="6">
        <v>0</v>
      </c>
      <c r="E4" s="6">
        <v>0</v>
      </c>
      <c r="F4" s="6">
        <v>0</v>
      </c>
      <c r="G4" s="6">
        <v>0</v>
      </c>
      <c r="H4" s="6">
        <v>0</v>
      </c>
      <c r="I4" s="6">
        <v>0</v>
      </c>
      <c r="J4" s="6">
        <v>0</v>
      </c>
      <c r="K4" s="6">
        <v>24</v>
      </c>
      <c r="L4" s="6">
        <v>24</v>
      </c>
      <c r="M4" s="6">
        <v>24</v>
      </c>
      <c r="N4" s="6">
        <v>24</v>
      </c>
      <c r="O4" s="6">
        <v>24</v>
      </c>
      <c r="P4" s="6">
        <v>24</v>
      </c>
      <c r="Q4" s="6">
        <v>24</v>
      </c>
      <c r="R4" s="6">
        <v>24</v>
      </c>
      <c r="S4" s="6">
        <v>24</v>
      </c>
      <c r="T4" s="6">
        <v>24</v>
      </c>
      <c r="U4" s="6">
        <v>20</v>
      </c>
      <c r="V4" s="6">
        <v>0</v>
      </c>
      <c r="W4" s="6">
        <v>0</v>
      </c>
      <c r="X4" s="6">
        <v>0</v>
      </c>
      <c r="Y4" s="6">
        <v>0</v>
      </c>
    </row>
    <row r="5" spans="1:25" x14ac:dyDescent="0.25">
      <c r="A5" s="4" t="s">
        <v>35</v>
      </c>
      <c r="B5">
        <f>SUM($B6:B6)</f>
        <v>0</v>
      </c>
      <c r="C5" s="15">
        <f>SUM($B6:C6)</f>
        <v>0</v>
      </c>
      <c r="D5" s="15">
        <f>SUM($B6:D6)</f>
        <v>0</v>
      </c>
      <c r="E5" s="15">
        <f>SUM($B6:E6)</f>
        <v>0</v>
      </c>
      <c r="F5" s="15">
        <f>SUM($B6:F6)</f>
        <v>0</v>
      </c>
      <c r="G5" s="15">
        <f>SUM($B6:G6)</f>
        <v>0</v>
      </c>
      <c r="H5" s="15">
        <f>SUM($B6:H6)</f>
        <v>0</v>
      </c>
      <c r="I5" s="15">
        <f>SUM($B6:I6)</f>
        <v>0</v>
      </c>
      <c r="J5" s="15">
        <f>SUM($B6:J6)</f>
        <v>0</v>
      </c>
      <c r="K5" s="15">
        <f>SUM($B6:K6)</f>
        <v>0</v>
      </c>
      <c r="L5" s="15">
        <f>SUM($B6:L6)</f>
        <v>0</v>
      </c>
      <c r="M5" s="15">
        <f>SUM($B6:M6)</f>
        <v>0</v>
      </c>
      <c r="N5" s="15">
        <f>SUM($B6:N6)</f>
        <v>0</v>
      </c>
      <c r="O5" s="15">
        <f>SUM($B6:O6)</f>
        <v>0</v>
      </c>
      <c r="P5" s="15">
        <f>SUM($B6:P6)</f>
        <v>0</v>
      </c>
      <c r="Q5" s="15">
        <f>SUM($B6:Q6)</f>
        <v>0</v>
      </c>
      <c r="R5" s="15">
        <f>SUM($B6:R6)</f>
        <v>0</v>
      </c>
      <c r="S5" s="15">
        <f>SUM($B6:S6)</f>
        <v>0</v>
      </c>
      <c r="T5" s="15">
        <f>SUM($B6:T6)</f>
        <v>0</v>
      </c>
      <c r="U5" s="15">
        <f>SUM($B6:U6)</f>
        <v>0</v>
      </c>
      <c r="V5" s="15">
        <f>SUM($B6:V6)</f>
        <v>0</v>
      </c>
      <c r="W5" s="15">
        <f>SUM($B6:W6)</f>
        <v>0</v>
      </c>
      <c r="X5" s="15">
        <f>SUM($B6:X6)</f>
        <v>0</v>
      </c>
      <c r="Y5" s="15">
        <f>SUM($B6:Y6)</f>
        <v>0</v>
      </c>
    </row>
    <row r="6" spans="1:25" x14ac:dyDescent="0.25">
      <c r="A6" s="4" t="s">
        <v>36</v>
      </c>
      <c r="B6">
        <v>0</v>
      </c>
      <c r="C6" s="15">
        <v>0</v>
      </c>
      <c r="D6" s="15">
        <v>0</v>
      </c>
      <c r="E6" s="15">
        <v>0</v>
      </c>
      <c r="F6" s="15">
        <v>0</v>
      </c>
      <c r="G6" s="15">
        <v>0</v>
      </c>
      <c r="H6" s="15">
        <v>0</v>
      </c>
      <c r="I6" s="15">
        <v>0</v>
      </c>
      <c r="J6" s="15">
        <v>0</v>
      </c>
      <c r="K6" s="15">
        <v>0</v>
      </c>
      <c r="L6" s="15">
        <v>0</v>
      </c>
      <c r="M6" s="15">
        <v>0</v>
      </c>
      <c r="N6" s="15">
        <v>0</v>
      </c>
      <c r="O6" s="15">
        <v>0</v>
      </c>
      <c r="P6" s="15">
        <v>0</v>
      </c>
      <c r="Q6" s="15">
        <v>0</v>
      </c>
      <c r="R6" s="15"/>
      <c r="S6" s="15"/>
      <c r="T6" s="15"/>
      <c r="U6" s="15"/>
      <c r="V6" s="15"/>
      <c r="W6" s="15"/>
      <c r="X6" s="15"/>
      <c r="Y6" s="15"/>
    </row>
    <row r="28" spans="1:25" x14ac:dyDescent="0.25">
      <c r="A28" s="3" t="s">
        <v>37</v>
      </c>
      <c r="B28" s="10" t="s">
        <v>1</v>
      </c>
      <c r="C28" s="10" t="s">
        <v>2</v>
      </c>
      <c r="D28" s="10" t="s">
        <v>3</v>
      </c>
      <c r="E28" s="10" t="s">
        <v>4</v>
      </c>
      <c r="F28" s="10" t="s">
        <v>5</v>
      </c>
      <c r="G28" s="10" t="s">
        <v>6</v>
      </c>
      <c r="H28" s="10" t="s">
        <v>7</v>
      </c>
      <c r="I28" s="10" t="s">
        <v>8</v>
      </c>
      <c r="J28" s="10" t="s">
        <v>9</v>
      </c>
      <c r="K28" s="10" t="s">
        <v>10</v>
      </c>
      <c r="L28" s="10" t="s">
        <v>11</v>
      </c>
      <c r="M28" s="10" t="s">
        <v>12</v>
      </c>
      <c r="N28" s="10" t="s">
        <v>13</v>
      </c>
      <c r="O28" s="10" t="s">
        <v>14</v>
      </c>
      <c r="P28" s="10" t="s">
        <v>15</v>
      </c>
      <c r="Q28" s="10" t="s">
        <v>16</v>
      </c>
      <c r="R28" s="10" t="s">
        <v>17</v>
      </c>
      <c r="S28" s="10" t="s">
        <v>18</v>
      </c>
      <c r="T28" s="10" t="s">
        <v>19</v>
      </c>
      <c r="U28" s="10" t="s">
        <v>20</v>
      </c>
      <c r="V28" s="10" t="s">
        <v>21</v>
      </c>
      <c r="W28" s="10" t="s">
        <v>22</v>
      </c>
      <c r="X28" s="10" t="s">
        <v>23</v>
      </c>
      <c r="Y28" s="10" t="s">
        <v>24</v>
      </c>
    </row>
    <row r="29" spans="1:25" x14ac:dyDescent="0.25">
      <c r="A29" s="5" t="s">
        <v>33</v>
      </c>
      <c r="B29" s="1">
        <f>SUM($B30:B30)</f>
        <v>0</v>
      </c>
      <c r="C29" s="1">
        <f>SUM($B30:C30)</f>
        <v>0</v>
      </c>
      <c r="D29" s="1">
        <f>SUM($B30:D30)</f>
        <v>0</v>
      </c>
      <c r="E29" s="1">
        <f>SUM($B30:E30)</f>
        <v>50</v>
      </c>
      <c r="F29" s="1">
        <f>SUM($B30:F30)</f>
        <v>150</v>
      </c>
      <c r="G29" s="1">
        <f>SUM($B30:G30)</f>
        <v>260</v>
      </c>
      <c r="H29" s="1">
        <f>SUM($B30:H30)</f>
        <v>740</v>
      </c>
      <c r="I29" s="1">
        <f>SUM($B30:I30)</f>
        <v>1220</v>
      </c>
      <c r="J29" s="1">
        <f>SUM($B30:J30)</f>
        <v>1700</v>
      </c>
      <c r="K29" s="1">
        <f>SUM($B30:K30)</f>
        <v>2180</v>
      </c>
      <c r="L29" s="1">
        <f>SUM($B30:L30)</f>
        <v>2660</v>
      </c>
      <c r="M29" s="1">
        <f>SUM($B30:M30)</f>
        <v>2980</v>
      </c>
      <c r="N29" s="1">
        <f>SUM($B30:N30)</f>
        <v>3250</v>
      </c>
      <c r="O29" s="1">
        <f>SUM($B30:O30)</f>
        <v>3510</v>
      </c>
      <c r="P29" s="1">
        <f>SUM($B30:P30)</f>
        <v>3770</v>
      </c>
      <c r="Q29" s="1">
        <f>SUM($B30:Q30)</f>
        <v>4030</v>
      </c>
      <c r="R29" s="1">
        <f>SUM($B30:R30)</f>
        <v>4290</v>
      </c>
      <c r="S29" s="1">
        <f>SUM($B30:S30)</f>
        <v>4390</v>
      </c>
      <c r="T29" s="1">
        <f>SUM($B30:T30)</f>
        <v>4490</v>
      </c>
      <c r="U29" s="1">
        <f>SUM($B30:U30)</f>
        <v>4590</v>
      </c>
      <c r="V29" s="1">
        <f>SUM($B30:V30)</f>
        <v>4670</v>
      </c>
      <c r="W29" s="1">
        <f>SUM($B30:W30)</f>
        <v>4715</v>
      </c>
      <c r="X29" s="1">
        <f>SUM($B30:X30)</f>
        <v>4715</v>
      </c>
      <c r="Y29" s="1">
        <f>SUM($B30:Y30)</f>
        <v>4715</v>
      </c>
    </row>
    <row r="30" spans="1:25" x14ac:dyDescent="0.25">
      <c r="A30" s="4" t="s">
        <v>34</v>
      </c>
      <c r="B30" s="1">
        <v>0</v>
      </c>
      <c r="C30" s="7">
        <v>0</v>
      </c>
      <c r="D30" s="7">
        <v>0</v>
      </c>
      <c r="E30" s="7">
        <v>50</v>
      </c>
      <c r="F30" s="7">
        <v>100</v>
      </c>
      <c r="G30" s="7">
        <v>110</v>
      </c>
      <c r="H30" s="7">
        <v>480</v>
      </c>
      <c r="I30" s="7">
        <v>480</v>
      </c>
      <c r="J30" s="7">
        <v>480</v>
      </c>
      <c r="K30" s="7">
        <v>480</v>
      </c>
      <c r="L30" s="7">
        <v>480</v>
      </c>
      <c r="M30" s="7">
        <v>320</v>
      </c>
      <c r="N30" s="7">
        <v>270</v>
      </c>
      <c r="O30" s="7">
        <f>260</f>
        <v>260</v>
      </c>
      <c r="P30" s="7">
        <f>260</f>
        <v>260</v>
      </c>
      <c r="Q30" s="7">
        <f>260</f>
        <v>260</v>
      </c>
      <c r="R30" s="7">
        <f>260</f>
        <v>260</v>
      </c>
      <c r="S30" s="7">
        <v>100</v>
      </c>
      <c r="T30" s="7">
        <v>100</v>
      </c>
      <c r="U30" s="7">
        <v>100</v>
      </c>
      <c r="V30" s="7">
        <v>80</v>
      </c>
      <c r="W30" s="7">
        <v>45</v>
      </c>
      <c r="X30" s="6">
        <v>0</v>
      </c>
      <c r="Y30" s="6">
        <v>0</v>
      </c>
    </row>
    <row r="31" spans="1:25" x14ac:dyDescent="0.25">
      <c r="A31" s="4" t="s">
        <v>35</v>
      </c>
      <c r="B31" s="1">
        <f>SUM($B32:B32)</f>
        <v>0</v>
      </c>
      <c r="C31" s="15">
        <f>SUM($B32:C32)</f>
        <v>0</v>
      </c>
      <c r="D31" s="15">
        <f>SUM($B32:D32)</f>
        <v>0</v>
      </c>
      <c r="E31" s="15">
        <f>SUM($B32:E32)</f>
        <v>0</v>
      </c>
      <c r="F31" s="15">
        <f>SUM($B32:F32)</f>
        <v>0</v>
      </c>
      <c r="G31" s="15">
        <f>SUM($B32:G32)</f>
        <v>0</v>
      </c>
      <c r="H31" s="15">
        <f>SUM($B32:H32)</f>
        <v>8</v>
      </c>
      <c r="I31" s="15">
        <f>SUM($B32:I32)</f>
        <v>18</v>
      </c>
      <c r="J31" s="15">
        <f>SUM($B32:J32)</f>
        <v>32</v>
      </c>
      <c r="K31" s="15">
        <f>SUM($B32:K32)</f>
        <v>44</v>
      </c>
      <c r="L31" s="15">
        <f>SUM($B32:L32)</f>
        <v>107</v>
      </c>
      <c r="M31" s="15">
        <f>SUM($B32:M32)</f>
        <v>225</v>
      </c>
      <c r="N31" s="15">
        <f>SUM($B32:N32)</f>
        <v>327</v>
      </c>
      <c r="O31" s="15">
        <f>SUM($B32:O32)</f>
        <v>327</v>
      </c>
      <c r="P31" s="15">
        <f>SUM($B32:P32)</f>
        <v>616</v>
      </c>
      <c r="Q31" s="15">
        <f>SUM($B32:Q32)</f>
        <v>862</v>
      </c>
      <c r="R31" s="15">
        <f>SUM($B32:R32)</f>
        <v>862</v>
      </c>
      <c r="S31" s="15">
        <f>SUM($B32:S32)</f>
        <v>862</v>
      </c>
      <c r="T31" s="15">
        <f>SUM($B32:T32)</f>
        <v>862</v>
      </c>
      <c r="U31" s="15">
        <f>SUM($B32:U32)</f>
        <v>862</v>
      </c>
      <c r="V31" s="15">
        <f>SUM($B32:V32)</f>
        <v>862</v>
      </c>
      <c r="W31" s="15">
        <f>SUM($B32:W32)</f>
        <v>862</v>
      </c>
      <c r="X31" s="15">
        <f>SUM($B32:X32)</f>
        <v>862</v>
      </c>
      <c r="Y31" s="15">
        <f>SUM($B32:Y32)</f>
        <v>862</v>
      </c>
    </row>
    <row r="32" spans="1:25" x14ac:dyDescent="0.25">
      <c r="A32" s="4" t="s">
        <v>36</v>
      </c>
      <c r="B32">
        <v>0</v>
      </c>
      <c r="C32" s="15">
        <v>0</v>
      </c>
      <c r="D32" s="15">
        <v>0</v>
      </c>
      <c r="E32" s="15">
        <v>0</v>
      </c>
      <c r="F32" s="15">
        <v>0</v>
      </c>
      <c r="G32" s="15">
        <v>0</v>
      </c>
      <c r="H32" s="15">
        <v>8</v>
      </c>
      <c r="I32" s="15">
        <v>10</v>
      </c>
      <c r="J32" s="15">
        <v>14</v>
      </c>
      <c r="K32" s="15">
        <v>12</v>
      </c>
      <c r="L32" s="15">
        <v>63</v>
      </c>
      <c r="M32" s="15">
        <v>118</v>
      </c>
      <c r="N32" s="15">
        <v>102</v>
      </c>
      <c r="O32" s="15">
        <v>0</v>
      </c>
      <c r="P32" s="15">
        <v>289</v>
      </c>
      <c r="Q32" s="15">
        <v>246</v>
      </c>
      <c r="R32" s="15"/>
      <c r="S32" s="15"/>
      <c r="T32" s="15"/>
      <c r="U32" s="15"/>
      <c r="V32" s="15"/>
      <c r="W32" s="15"/>
      <c r="X32" s="15"/>
      <c r="Y32" s="15"/>
    </row>
    <row r="36" spans="4:4" x14ac:dyDescent="0.25">
      <c r="D36" s="39"/>
    </row>
    <row r="38" spans="4:4" x14ac:dyDescent="0.25">
      <c r="D38" s="1"/>
    </row>
    <row r="55" spans="1:25" x14ac:dyDescent="0.25">
      <c r="A55" s="3" t="s">
        <v>38</v>
      </c>
      <c r="B55" s="10" t="s">
        <v>1</v>
      </c>
      <c r="C55" s="10" t="s">
        <v>2</v>
      </c>
      <c r="D55" s="10" t="s">
        <v>3</v>
      </c>
      <c r="E55" s="10" t="s">
        <v>4</v>
      </c>
      <c r="F55" s="10" t="s">
        <v>5</v>
      </c>
      <c r="G55" s="10" t="s">
        <v>6</v>
      </c>
      <c r="H55" s="10" t="s">
        <v>7</v>
      </c>
      <c r="I55" s="10" t="s">
        <v>8</v>
      </c>
      <c r="J55" s="10" t="s">
        <v>9</v>
      </c>
      <c r="K55" s="10" t="s">
        <v>10</v>
      </c>
      <c r="L55" s="10" t="s">
        <v>11</v>
      </c>
      <c r="M55" s="10" t="s">
        <v>12</v>
      </c>
      <c r="N55" s="10" t="s">
        <v>13</v>
      </c>
      <c r="O55" s="10" t="s">
        <v>14</v>
      </c>
      <c r="P55" s="10" t="s">
        <v>15</v>
      </c>
      <c r="Q55" s="10" t="s">
        <v>16</v>
      </c>
      <c r="R55" s="10" t="s">
        <v>17</v>
      </c>
      <c r="S55" s="10" t="s">
        <v>18</v>
      </c>
      <c r="T55" s="10" t="s">
        <v>19</v>
      </c>
      <c r="U55" s="10" t="s">
        <v>20</v>
      </c>
      <c r="V55" s="10" t="s">
        <v>21</v>
      </c>
      <c r="W55" s="10" t="s">
        <v>22</v>
      </c>
      <c r="X55" s="10" t="s">
        <v>23</v>
      </c>
      <c r="Y55" s="10" t="s">
        <v>24</v>
      </c>
    </row>
    <row r="56" spans="1:25" x14ac:dyDescent="0.25">
      <c r="A56" s="5" t="s">
        <v>39</v>
      </c>
      <c r="B56" s="8">
        <f>SUM($B57:B57)</f>
        <v>0</v>
      </c>
      <c r="C56" s="8">
        <f>SUM($B57:C57)</f>
        <v>0</v>
      </c>
      <c r="D56" s="8">
        <f>SUM($B57:D57)</f>
        <v>0</v>
      </c>
      <c r="E56" s="8">
        <f>SUM($B57:E57)</f>
        <v>0</v>
      </c>
      <c r="F56" s="8">
        <f>SUM($B57:F57)</f>
        <v>0</v>
      </c>
      <c r="G56" s="8">
        <f>SUM($B57:G57)</f>
        <v>0</v>
      </c>
      <c r="H56" s="8">
        <f>SUM($B57:H57)</f>
        <v>0</v>
      </c>
      <c r="I56" s="8">
        <f>SUM($B57:I57)</f>
        <v>0</v>
      </c>
      <c r="J56" s="8">
        <f>SUM($B57:J57)</f>
        <v>0</v>
      </c>
      <c r="K56" s="8">
        <f>SUM($B57:K57)</f>
        <v>0</v>
      </c>
      <c r="L56" s="8">
        <f>SUM($B57:L57)</f>
        <v>0</v>
      </c>
      <c r="M56" s="8">
        <f>SUM($B57:M57)</f>
        <v>0</v>
      </c>
      <c r="N56" s="8">
        <f>SUM($B57:N57)</f>
        <v>0</v>
      </c>
      <c r="O56" s="8">
        <f>SUM($B57:O57)</f>
        <v>0</v>
      </c>
      <c r="P56" s="8">
        <f>SUM($B57:P57)</f>
        <v>0</v>
      </c>
      <c r="Q56" s="8">
        <f>SUM($B57:Q57)</f>
        <v>0</v>
      </c>
      <c r="R56" s="8">
        <f>SUM($B57:R57)</f>
        <v>0</v>
      </c>
      <c r="S56" s="8">
        <f>SUM($B57:S57)</f>
        <v>0</v>
      </c>
      <c r="T56" s="8">
        <f>SUM($B57:T57)</f>
        <v>0</v>
      </c>
      <c r="U56" s="8">
        <f>SUM($B57:U57)</f>
        <v>0</v>
      </c>
      <c r="V56" s="8">
        <f>SUM($B57:V57)</f>
        <v>0</v>
      </c>
      <c r="W56" s="8">
        <f>SUM($B57:W57)</f>
        <v>0</v>
      </c>
      <c r="X56" s="8">
        <f>SUM($B57:X57)</f>
        <v>0</v>
      </c>
      <c r="Y56" s="8">
        <f>SUM($B57:Y57)</f>
        <v>0</v>
      </c>
    </row>
    <row r="57" spans="1:25" x14ac:dyDescent="0.25">
      <c r="A57" s="4" t="s">
        <v>40</v>
      </c>
      <c r="B57" s="1">
        <f t="shared" ref="B57:J57" si="0">SUM(B63,B65,B67,B69,,B71)</f>
        <v>0</v>
      </c>
      <c r="C57" s="16">
        <f t="shared" si="0"/>
        <v>0</v>
      </c>
      <c r="D57" s="16">
        <f t="shared" si="0"/>
        <v>0</v>
      </c>
      <c r="E57" s="16">
        <f t="shared" si="0"/>
        <v>0</v>
      </c>
      <c r="F57" s="16">
        <f t="shared" si="0"/>
        <v>0</v>
      </c>
      <c r="G57" s="16">
        <f t="shared" si="0"/>
        <v>0</v>
      </c>
      <c r="H57" s="16">
        <f t="shared" si="0"/>
        <v>0</v>
      </c>
      <c r="I57" s="16">
        <f t="shared" si="0"/>
        <v>0</v>
      </c>
      <c r="J57" s="16">
        <f t="shared" si="0"/>
        <v>0</v>
      </c>
      <c r="K57" s="16">
        <v>0</v>
      </c>
      <c r="L57" s="16">
        <v>0</v>
      </c>
      <c r="M57" s="16">
        <v>0</v>
      </c>
      <c r="N57" s="16">
        <v>0</v>
      </c>
      <c r="O57" s="16">
        <v>0</v>
      </c>
      <c r="P57" s="16">
        <v>0</v>
      </c>
      <c r="Q57" s="16">
        <v>0</v>
      </c>
      <c r="R57" s="16">
        <v>0</v>
      </c>
      <c r="S57" s="16">
        <v>0</v>
      </c>
      <c r="T57" s="16">
        <v>0</v>
      </c>
      <c r="U57" s="16">
        <v>0</v>
      </c>
      <c r="V57" s="16">
        <v>0</v>
      </c>
      <c r="W57" s="16">
        <v>0</v>
      </c>
      <c r="X57" s="16">
        <v>0</v>
      </c>
      <c r="Y57" s="16">
        <v>0</v>
      </c>
    </row>
    <row r="58" spans="1:25" x14ac:dyDescent="0.25">
      <c r="A58" s="4" t="s">
        <v>41</v>
      </c>
      <c r="B58" s="1">
        <f>SUM($B59:B59)</f>
        <v>0</v>
      </c>
      <c r="C58" s="15">
        <f>SUM($B59:C59)</f>
        <v>0</v>
      </c>
      <c r="D58" s="15">
        <f>SUM($B59:D59)</f>
        <v>0</v>
      </c>
      <c r="E58" s="22">
        <f>SUM($B59:E59)</f>
        <v>0</v>
      </c>
      <c r="F58" s="15">
        <f>SUM($B59:F59)</f>
        <v>0</v>
      </c>
      <c r="G58" s="15">
        <f>SUM($B59:G59)</f>
        <v>0</v>
      </c>
      <c r="H58" s="15">
        <f>SUM($B59:H59)</f>
        <v>0</v>
      </c>
      <c r="I58" s="15">
        <f>SUM($B59:I59)</f>
        <v>0</v>
      </c>
      <c r="J58" s="15">
        <f>SUM($B59:J59)</f>
        <v>0</v>
      </c>
      <c r="K58" s="15">
        <f>SUM($B59:K59)</f>
        <v>0</v>
      </c>
      <c r="L58" s="15">
        <f>SUM($B59:L59)</f>
        <v>0</v>
      </c>
      <c r="M58" s="15">
        <f>SUM($B59:M59)</f>
        <v>0</v>
      </c>
      <c r="N58" s="15">
        <f>SUM($B59:N59)</f>
        <v>0</v>
      </c>
      <c r="O58" s="15">
        <f>SUM($B59:O59)</f>
        <v>0</v>
      </c>
      <c r="P58" s="15">
        <f>SUM($B59:P59)</f>
        <v>0</v>
      </c>
      <c r="Q58" s="15">
        <f>SUM($B59:Q59)</f>
        <v>0</v>
      </c>
      <c r="R58" s="15">
        <f>SUM($B59:R59)</f>
        <v>0</v>
      </c>
      <c r="S58" s="15">
        <f>SUM($B59:S59)</f>
        <v>0</v>
      </c>
      <c r="T58" s="15">
        <f>SUM($B59:T59)</f>
        <v>0</v>
      </c>
      <c r="U58" s="15">
        <f>SUM($B59:U59)</f>
        <v>0</v>
      </c>
      <c r="V58" s="15">
        <f>SUM($B59:V59)</f>
        <v>0</v>
      </c>
      <c r="W58" s="15">
        <f>SUM($B59:W59)</f>
        <v>0</v>
      </c>
      <c r="X58" s="15">
        <f>SUM($B59:X59)</f>
        <v>0</v>
      </c>
      <c r="Y58" s="15">
        <f>SUM($B59:Y59)</f>
        <v>0</v>
      </c>
    </row>
    <row r="59" spans="1:25" x14ac:dyDescent="0.25">
      <c r="A59" s="4" t="s">
        <v>42</v>
      </c>
      <c r="B59" s="1">
        <v>0</v>
      </c>
      <c r="C59" s="15">
        <v>0</v>
      </c>
      <c r="D59" s="15">
        <v>0</v>
      </c>
      <c r="E59" s="15">
        <v>0</v>
      </c>
      <c r="F59" s="15">
        <v>0</v>
      </c>
      <c r="G59" s="15">
        <v>0</v>
      </c>
      <c r="H59" s="15">
        <v>0</v>
      </c>
      <c r="I59" s="15">
        <v>0</v>
      </c>
      <c r="J59" s="15">
        <v>0</v>
      </c>
      <c r="K59" s="15">
        <v>0</v>
      </c>
      <c r="L59" s="15">
        <v>0</v>
      </c>
      <c r="M59" s="15">
        <v>0</v>
      </c>
      <c r="N59" s="15">
        <v>0</v>
      </c>
      <c r="O59" s="15">
        <v>0</v>
      </c>
      <c r="P59" s="15">
        <v>0</v>
      </c>
      <c r="Q59" s="15">
        <v>0</v>
      </c>
      <c r="R59" s="15"/>
      <c r="S59" s="15"/>
      <c r="T59" s="15"/>
      <c r="U59" s="15"/>
      <c r="V59" s="15"/>
      <c r="W59" s="15"/>
      <c r="X59" s="15"/>
      <c r="Y59" s="15"/>
    </row>
    <row r="61" spans="1:25" x14ac:dyDescent="0.25">
      <c r="A61" s="21" t="s">
        <v>43</v>
      </c>
    </row>
    <row r="62" spans="1:25" x14ac:dyDescent="0.25">
      <c r="A62" t="s">
        <v>44</v>
      </c>
    </row>
    <row r="63" spans="1:25" x14ac:dyDescent="0.25">
      <c r="A63" s="4" t="s">
        <v>45</v>
      </c>
      <c r="B63">
        <v>0</v>
      </c>
      <c r="C63" s="6"/>
      <c r="D63" s="6"/>
      <c r="E63" s="6"/>
      <c r="F63" s="6"/>
      <c r="G63" s="6"/>
      <c r="H63" s="6"/>
      <c r="I63" s="6"/>
      <c r="J63" s="6"/>
      <c r="K63" s="6"/>
      <c r="L63" s="6"/>
      <c r="M63" s="6"/>
      <c r="N63" s="6"/>
      <c r="O63" s="6"/>
      <c r="P63" s="6"/>
      <c r="Q63" s="6"/>
      <c r="R63" s="6"/>
      <c r="S63" s="6"/>
      <c r="T63" s="6"/>
      <c r="U63" s="6"/>
      <c r="V63" s="6"/>
      <c r="W63" s="6"/>
      <c r="X63" s="6"/>
      <c r="Y63" s="6"/>
    </row>
    <row r="64" spans="1:25" x14ac:dyDescent="0.25">
      <c r="A64" t="s">
        <v>46</v>
      </c>
    </row>
    <row r="65" spans="1:25" x14ac:dyDescent="0.25">
      <c r="A65" s="4" t="s">
        <v>45</v>
      </c>
      <c r="B65">
        <v>0</v>
      </c>
      <c r="C65" s="6"/>
      <c r="D65" s="6"/>
      <c r="E65" s="6"/>
      <c r="F65" s="6"/>
      <c r="G65" s="6"/>
      <c r="H65" s="6"/>
      <c r="I65" s="6"/>
      <c r="J65" s="6"/>
      <c r="K65" s="6"/>
      <c r="L65" s="6"/>
      <c r="M65" s="6"/>
      <c r="N65" s="6"/>
      <c r="O65" s="6"/>
      <c r="P65" s="6"/>
      <c r="Q65" s="6"/>
      <c r="R65" s="6"/>
      <c r="S65" s="6"/>
      <c r="T65" s="6"/>
      <c r="U65" s="6"/>
      <c r="V65" s="6"/>
      <c r="W65" s="6"/>
      <c r="X65" s="6"/>
      <c r="Y65" s="6"/>
    </row>
    <row r="66" spans="1:25" x14ac:dyDescent="0.25">
      <c r="A66" t="s">
        <v>47</v>
      </c>
    </row>
    <row r="67" spans="1:25" x14ac:dyDescent="0.25">
      <c r="A67" s="4" t="s">
        <v>45</v>
      </c>
      <c r="B67">
        <v>0</v>
      </c>
      <c r="C67" s="6"/>
      <c r="D67" s="6"/>
      <c r="E67" s="6"/>
      <c r="F67" s="6"/>
      <c r="G67" s="6"/>
      <c r="H67" s="6"/>
      <c r="I67" s="6"/>
      <c r="J67" s="6"/>
      <c r="K67" s="6"/>
      <c r="L67" s="6"/>
      <c r="M67" s="6"/>
      <c r="N67" s="6"/>
      <c r="O67" s="6"/>
      <c r="P67" s="6"/>
      <c r="Q67" s="6"/>
      <c r="R67" s="6"/>
      <c r="S67" s="6"/>
      <c r="T67" s="6"/>
      <c r="U67" s="6"/>
      <c r="V67" s="6"/>
      <c r="W67" s="6"/>
      <c r="X67" s="6"/>
      <c r="Y67" s="6"/>
    </row>
    <row r="68" spans="1:25" x14ac:dyDescent="0.25">
      <c r="A68" t="s">
        <v>48</v>
      </c>
    </row>
    <row r="69" spans="1:25" x14ac:dyDescent="0.25">
      <c r="A69" s="4" t="s">
        <v>45</v>
      </c>
      <c r="B69">
        <v>0</v>
      </c>
      <c r="C69" s="6"/>
      <c r="D69" s="6"/>
      <c r="E69" s="6"/>
      <c r="F69" s="6"/>
      <c r="G69" s="6"/>
      <c r="H69" s="6"/>
      <c r="I69" s="6"/>
      <c r="J69" s="6"/>
      <c r="K69" s="6"/>
      <c r="L69" s="6"/>
      <c r="M69" s="6"/>
      <c r="N69" s="6"/>
      <c r="O69" s="6"/>
      <c r="P69" s="6"/>
      <c r="Q69" s="6"/>
      <c r="R69" s="6"/>
      <c r="S69" s="6"/>
      <c r="T69" s="6"/>
      <c r="U69" s="6"/>
      <c r="V69" s="6"/>
      <c r="W69" s="6"/>
      <c r="X69" s="6"/>
      <c r="Y69" s="6"/>
    </row>
    <row r="70" spans="1:25" x14ac:dyDescent="0.25">
      <c r="A70" t="s">
        <v>49</v>
      </c>
    </row>
    <row r="71" spans="1:25" x14ac:dyDescent="0.25">
      <c r="A71" s="4" t="s">
        <v>45</v>
      </c>
      <c r="B71">
        <v>0</v>
      </c>
      <c r="C71" s="6">
        <v>0</v>
      </c>
      <c r="D71" s="6">
        <v>0</v>
      </c>
      <c r="E71" s="6">
        <v>0</v>
      </c>
      <c r="F71" s="6">
        <v>0</v>
      </c>
      <c r="G71" s="6">
        <v>0</v>
      </c>
      <c r="H71" s="6">
        <v>0</v>
      </c>
      <c r="I71" s="6">
        <v>0</v>
      </c>
      <c r="J71" s="6">
        <v>0</v>
      </c>
      <c r="K71" s="6">
        <v>4</v>
      </c>
      <c r="L71" s="6">
        <v>0</v>
      </c>
      <c r="M71" s="6">
        <v>4</v>
      </c>
      <c r="N71" s="6">
        <v>4</v>
      </c>
      <c r="O71" s="6">
        <v>4</v>
      </c>
      <c r="P71" s="6">
        <v>4</v>
      </c>
      <c r="Q71" s="6">
        <v>4</v>
      </c>
      <c r="R71" s="6">
        <v>0</v>
      </c>
      <c r="S71" s="6">
        <v>0</v>
      </c>
      <c r="T71" s="6">
        <v>0</v>
      </c>
      <c r="U71" s="6">
        <v>0</v>
      </c>
      <c r="V71" s="6">
        <v>0</v>
      </c>
      <c r="W71" s="6">
        <v>0</v>
      </c>
      <c r="X71" s="6">
        <v>0</v>
      </c>
      <c r="Y71" s="6">
        <v>0</v>
      </c>
    </row>
    <row r="94" spans="1:25" x14ac:dyDescent="0.25">
      <c r="A94" s="3" t="s">
        <v>50</v>
      </c>
      <c r="B94" s="10" t="s">
        <v>1</v>
      </c>
      <c r="C94" s="10" t="s">
        <v>2</v>
      </c>
      <c r="D94" s="10" t="s">
        <v>3</v>
      </c>
      <c r="E94" s="10" t="s">
        <v>4</v>
      </c>
      <c r="F94" s="10" t="s">
        <v>5</v>
      </c>
      <c r="G94" s="10" t="s">
        <v>6</v>
      </c>
      <c r="H94" s="10" t="s">
        <v>7</v>
      </c>
      <c r="I94" s="10" t="s">
        <v>8</v>
      </c>
      <c r="J94" s="10" t="s">
        <v>9</v>
      </c>
      <c r="K94" s="10" t="s">
        <v>10</v>
      </c>
      <c r="L94" s="10" t="s">
        <v>11</v>
      </c>
      <c r="M94" s="10" t="s">
        <v>12</v>
      </c>
      <c r="N94" s="10" t="s">
        <v>13</v>
      </c>
      <c r="O94" s="10" t="s">
        <v>14</v>
      </c>
      <c r="P94" s="10" t="s">
        <v>15</v>
      </c>
      <c r="Q94" s="10" t="s">
        <v>16</v>
      </c>
      <c r="R94" s="10" t="s">
        <v>17</v>
      </c>
      <c r="S94" s="10" t="s">
        <v>18</v>
      </c>
      <c r="T94" s="10" t="s">
        <v>19</v>
      </c>
      <c r="U94" s="10" t="s">
        <v>20</v>
      </c>
      <c r="V94" s="10" t="s">
        <v>21</v>
      </c>
      <c r="W94" s="10" t="s">
        <v>22</v>
      </c>
      <c r="X94" s="10" t="s">
        <v>23</v>
      </c>
      <c r="Y94" s="10" t="s">
        <v>24</v>
      </c>
    </row>
    <row r="95" spans="1:25" x14ac:dyDescent="0.25">
      <c r="A95" s="5" t="s">
        <v>51</v>
      </c>
      <c r="B95" s="8">
        <f>SUM($B96:B96)</f>
        <v>0</v>
      </c>
      <c r="C95" s="8">
        <f>SUM($B96:C96)</f>
        <v>0</v>
      </c>
      <c r="D95" s="8">
        <f>SUM($B96:D96)</f>
        <v>0</v>
      </c>
      <c r="E95" s="8">
        <f>SUM($B96:E96)</f>
        <v>0</v>
      </c>
      <c r="F95" s="8">
        <f>SUM($B96:F96)</f>
        <v>0</v>
      </c>
      <c r="G95" s="8">
        <f>SUM($B96:G96)</f>
        <v>0</v>
      </c>
      <c r="H95" s="8">
        <f>SUM($B96:H96)</f>
        <v>0</v>
      </c>
      <c r="I95" s="8">
        <f>SUM($B96:I96)</f>
        <v>0</v>
      </c>
      <c r="J95" s="8">
        <f>SUM($B96:J96)</f>
        <v>0</v>
      </c>
      <c r="K95" s="8">
        <f>SUM($B96:K96)</f>
        <v>1</v>
      </c>
      <c r="L95" s="8">
        <f>SUM($B96:L96)</f>
        <v>3</v>
      </c>
      <c r="M95" s="8">
        <f>SUM($B96:M96)</f>
        <v>7</v>
      </c>
      <c r="N95" s="8">
        <f>SUM($B96:N96)</f>
        <v>17</v>
      </c>
      <c r="O95" s="8">
        <f>SUM($B96:O96)</f>
        <v>27</v>
      </c>
      <c r="P95" s="8">
        <f>SUM($B96:P96)</f>
        <v>37</v>
      </c>
      <c r="Q95" s="8">
        <f>SUM($B96:Q96)</f>
        <v>57</v>
      </c>
      <c r="R95" s="8">
        <f>SUM($B96:R96)</f>
        <v>80</v>
      </c>
      <c r="S95" s="8">
        <f>SUM($B96:S96)</f>
        <v>90</v>
      </c>
      <c r="T95" s="8">
        <f>SUM($B96:T96)</f>
        <v>100</v>
      </c>
      <c r="U95" s="8">
        <f>SUM($B96:U96)</f>
        <v>100</v>
      </c>
      <c r="V95" s="8">
        <f>SUM($B96:V96)</f>
        <v>100</v>
      </c>
      <c r="W95" s="8">
        <f>SUM($B96:W96)</f>
        <v>100</v>
      </c>
      <c r="X95" s="8">
        <f>SUM($B96:X96)</f>
        <v>100</v>
      </c>
      <c r="Y95" s="8">
        <f>SUM($B96:Y96)</f>
        <v>100</v>
      </c>
    </row>
    <row r="96" spans="1:25" x14ac:dyDescent="0.25">
      <c r="A96" s="4" t="s">
        <v>52</v>
      </c>
      <c r="B96" s="1">
        <v>0</v>
      </c>
      <c r="C96" s="16">
        <v>0</v>
      </c>
      <c r="D96" s="16">
        <v>0</v>
      </c>
      <c r="E96" s="16">
        <v>0</v>
      </c>
      <c r="F96" s="16">
        <v>0</v>
      </c>
      <c r="G96" s="16">
        <v>0</v>
      </c>
      <c r="H96" s="16">
        <v>0</v>
      </c>
      <c r="I96" s="16">
        <v>0</v>
      </c>
      <c r="J96" s="16">
        <v>0</v>
      </c>
      <c r="K96" s="16">
        <v>1</v>
      </c>
      <c r="L96" s="16">
        <v>2</v>
      </c>
      <c r="M96" s="16">
        <v>4</v>
      </c>
      <c r="N96" s="16">
        <v>10</v>
      </c>
      <c r="O96" s="16">
        <v>10</v>
      </c>
      <c r="P96" s="16">
        <v>10</v>
      </c>
      <c r="Q96" s="16">
        <v>20</v>
      </c>
      <c r="R96" s="16">
        <v>23</v>
      </c>
      <c r="S96" s="16">
        <v>10</v>
      </c>
      <c r="T96" s="16">
        <v>10</v>
      </c>
      <c r="U96" s="16">
        <v>0</v>
      </c>
      <c r="V96" s="16">
        <v>0</v>
      </c>
      <c r="W96" s="16">
        <v>0</v>
      </c>
      <c r="X96" s="16">
        <v>0</v>
      </c>
      <c r="Y96" s="16">
        <v>0</v>
      </c>
    </row>
    <row r="97" spans="1:25" x14ac:dyDescent="0.25">
      <c r="A97" s="4" t="s">
        <v>53</v>
      </c>
      <c r="B97" s="1">
        <v>0</v>
      </c>
      <c r="C97" s="22">
        <v>0</v>
      </c>
      <c r="D97" s="22">
        <v>0</v>
      </c>
      <c r="E97" s="15">
        <v>0</v>
      </c>
      <c r="F97" s="15">
        <v>0</v>
      </c>
      <c r="G97" s="15">
        <v>0</v>
      </c>
      <c r="H97" s="15">
        <v>0</v>
      </c>
      <c r="I97" s="15">
        <v>0</v>
      </c>
      <c r="J97" s="15">
        <v>0</v>
      </c>
      <c r="K97" s="15">
        <v>0</v>
      </c>
      <c r="L97" s="15">
        <v>0</v>
      </c>
      <c r="M97" s="15">
        <v>0</v>
      </c>
      <c r="N97" s="15">
        <v>0</v>
      </c>
      <c r="O97" s="15">
        <v>0</v>
      </c>
      <c r="P97" s="15">
        <v>0</v>
      </c>
      <c r="Q97" s="15">
        <v>0</v>
      </c>
      <c r="R97" s="15">
        <v>0</v>
      </c>
      <c r="S97" s="15">
        <v>0</v>
      </c>
      <c r="T97" s="15">
        <v>0</v>
      </c>
      <c r="U97" s="15">
        <v>0</v>
      </c>
      <c r="V97" s="15">
        <v>0</v>
      </c>
      <c r="W97" s="15">
        <v>0</v>
      </c>
      <c r="X97" s="15">
        <v>0</v>
      </c>
      <c r="Y97" s="15">
        <v>0</v>
      </c>
    </row>
    <row r="98" spans="1:25" ht="30" x14ac:dyDescent="0.25">
      <c r="A98" s="17" t="s">
        <v>54</v>
      </c>
      <c r="B98" s="1">
        <v>0</v>
      </c>
      <c r="C98" s="15">
        <v>0</v>
      </c>
      <c r="D98" s="15">
        <v>0</v>
      </c>
      <c r="E98" s="15">
        <v>0</v>
      </c>
      <c r="F98" s="15">
        <v>0</v>
      </c>
      <c r="G98" s="15">
        <v>0</v>
      </c>
      <c r="H98" s="15">
        <v>0</v>
      </c>
      <c r="I98" s="15">
        <v>0</v>
      </c>
      <c r="J98" s="15">
        <v>0</v>
      </c>
      <c r="K98" s="15">
        <v>0</v>
      </c>
      <c r="L98" s="15">
        <v>0</v>
      </c>
      <c r="M98" s="15">
        <v>0</v>
      </c>
      <c r="N98" s="15">
        <v>0</v>
      </c>
      <c r="O98" s="15">
        <v>0</v>
      </c>
      <c r="P98" s="15">
        <v>0</v>
      </c>
      <c r="Q98" s="15">
        <v>47</v>
      </c>
      <c r="R98" s="15"/>
      <c r="S98" s="15"/>
      <c r="T98" s="15"/>
      <c r="U98" s="15"/>
      <c r="V98" s="15"/>
      <c r="W98" s="15"/>
      <c r="X98" s="15"/>
      <c r="Y98" s="15"/>
    </row>
    <row r="121" spans="3:23" x14ac:dyDescent="0.25">
      <c r="C121" s="1"/>
      <c r="D121" s="1"/>
      <c r="E121" s="1"/>
      <c r="F121" s="1"/>
      <c r="G121" s="1"/>
      <c r="H121" s="1"/>
      <c r="I121" s="1"/>
      <c r="J121" s="1"/>
      <c r="K121" s="1"/>
      <c r="L121" s="1"/>
      <c r="M121" s="1"/>
      <c r="N121" s="1"/>
      <c r="O121" s="1"/>
      <c r="P121" s="1"/>
      <c r="Q121" s="1"/>
      <c r="R121" s="1"/>
      <c r="S121" s="1"/>
      <c r="T121" s="1"/>
      <c r="U121" s="1"/>
      <c r="V121" s="1"/>
      <c r="W121" s="1"/>
    </row>
    <row r="122" spans="3:23" x14ac:dyDescent="0.25">
      <c r="C122" s="1"/>
      <c r="D122" s="1"/>
      <c r="E122" s="1"/>
      <c r="F122" s="1"/>
      <c r="G122" s="1"/>
      <c r="H122" s="1"/>
      <c r="I122" s="1"/>
      <c r="J122" s="1"/>
      <c r="K122" s="1"/>
      <c r="L122" s="1"/>
      <c r="M122" s="1"/>
      <c r="N122" s="1"/>
      <c r="O122" s="1"/>
      <c r="P122" s="1"/>
      <c r="Q122" s="1"/>
      <c r="R122" s="1"/>
      <c r="S122" s="1"/>
      <c r="T122" s="1"/>
      <c r="U122" s="1"/>
      <c r="V122" s="1"/>
      <c r="W122" s="1"/>
    </row>
  </sheetData>
  <pageMargins left="0.25" right="0.25" top="0.75" bottom="0.75" header="0.3" footer="0.3"/>
  <pageSetup paperSize="5" scale="4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9"/>
  <sheetViews>
    <sheetView topLeftCell="B1" workbookViewId="0">
      <selection activeCell="I11" sqref="I11"/>
    </sheetView>
  </sheetViews>
  <sheetFormatPr defaultRowHeight="15" x14ac:dyDescent="0.25"/>
  <cols>
    <col min="1" max="1" width="20.42578125" customWidth="1"/>
    <col min="2" max="2" width="32.140625" bestFit="1" customWidth="1"/>
    <col min="3" max="3" width="25.7109375" customWidth="1"/>
    <col min="4" max="5" width="20.42578125" style="23" customWidth="1"/>
    <col min="6" max="6" width="21.7109375" style="23" customWidth="1"/>
  </cols>
  <sheetData>
    <row r="1" spans="1:6" x14ac:dyDescent="0.25">
      <c r="A1" t="s">
        <v>55</v>
      </c>
      <c r="B1" t="s">
        <v>56</v>
      </c>
      <c r="C1" t="s">
        <v>57</v>
      </c>
      <c r="D1" s="23" t="s">
        <v>58</v>
      </c>
      <c r="E1" s="23" t="s">
        <v>59</v>
      </c>
      <c r="F1" s="23" t="s">
        <v>60</v>
      </c>
    </row>
    <row r="2" spans="1:6" x14ac:dyDescent="0.25">
      <c r="A2" t="s">
        <v>61</v>
      </c>
      <c r="B2" t="s">
        <v>62</v>
      </c>
      <c r="C2" t="s">
        <v>63</v>
      </c>
      <c r="D2" s="23" t="s">
        <v>64</v>
      </c>
      <c r="E2" s="23" t="s">
        <v>64</v>
      </c>
      <c r="F2" s="29">
        <f>'DRGR Assumptions'!E27</f>
        <v>16826050</v>
      </c>
    </row>
    <row r="3" spans="1:6" x14ac:dyDescent="0.25">
      <c r="A3" t="s">
        <v>65</v>
      </c>
      <c r="B3" t="s">
        <v>62</v>
      </c>
      <c r="C3" t="s">
        <v>66</v>
      </c>
      <c r="D3" s="23" t="s">
        <v>64</v>
      </c>
      <c r="E3" s="23" t="s">
        <v>64</v>
      </c>
      <c r="F3" s="29">
        <f>'DRGR Assumptions'!F27</f>
        <v>10306150</v>
      </c>
    </row>
    <row r="4" spans="1:6" x14ac:dyDescent="0.25">
      <c r="A4" t="s">
        <v>61</v>
      </c>
      <c r="B4" t="s">
        <v>67</v>
      </c>
      <c r="C4" t="s">
        <v>68</v>
      </c>
      <c r="D4" s="23" t="s">
        <v>64</v>
      </c>
      <c r="E4" s="23" t="s">
        <v>64</v>
      </c>
      <c r="F4" s="29">
        <f>'DRGR Assumptions'!E28</f>
        <v>10095630</v>
      </c>
    </row>
    <row r="5" spans="1:6" x14ac:dyDescent="0.25">
      <c r="A5" t="s">
        <v>65</v>
      </c>
      <c r="B5" t="s">
        <v>67</v>
      </c>
      <c r="C5" t="s">
        <v>69</v>
      </c>
      <c r="D5" s="23" t="s">
        <v>64</v>
      </c>
      <c r="E5" s="23" t="s">
        <v>64</v>
      </c>
      <c r="F5" s="29">
        <f>'DRGR Assumptions'!F28</f>
        <v>6183690</v>
      </c>
    </row>
    <row r="6" spans="1:6" x14ac:dyDescent="0.25">
      <c r="A6" t="s">
        <v>61</v>
      </c>
      <c r="B6" t="s">
        <v>70</v>
      </c>
      <c r="C6" t="s">
        <v>71</v>
      </c>
      <c r="D6" s="23" t="s">
        <v>72</v>
      </c>
      <c r="E6" s="27">
        <f>'DRGR Assumptions'!E13</f>
        <v>1888.3698745440699</v>
      </c>
      <c r="F6" s="29">
        <f>'DRGR Assumptions'!C21</f>
        <v>141338820</v>
      </c>
    </row>
    <row r="7" spans="1:6" x14ac:dyDescent="0.25">
      <c r="A7" t="s">
        <v>65</v>
      </c>
      <c r="B7" t="s">
        <v>70</v>
      </c>
      <c r="C7" t="s">
        <v>73</v>
      </c>
      <c r="D7" s="23" t="s">
        <v>72</v>
      </c>
      <c r="E7" s="27">
        <f>'DRGR Assumptions'!F13</f>
        <v>1156.6483626598258</v>
      </c>
      <c r="F7" s="29">
        <f>'DRGR Assumptions'!D21</f>
        <v>86571660</v>
      </c>
    </row>
    <row r="8" spans="1:6" x14ac:dyDescent="0.25">
      <c r="A8" t="s">
        <v>61</v>
      </c>
      <c r="B8" t="s">
        <v>70</v>
      </c>
      <c r="C8" t="s">
        <v>74</v>
      </c>
      <c r="D8" s="23" t="s">
        <v>75</v>
      </c>
      <c r="E8" s="27">
        <f>'DRGR Assumptions'!G13</f>
        <v>809.30137480460144</v>
      </c>
      <c r="F8" s="29">
        <f>'DRGR Assumptions'!E21</f>
        <v>60573780</v>
      </c>
    </row>
    <row r="9" spans="1:6" x14ac:dyDescent="0.25">
      <c r="A9" t="s">
        <v>65</v>
      </c>
      <c r="B9" t="s">
        <v>70</v>
      </c>
      <c r="C9" t="s">
        <v>76</v>
      </c>
      <c r="D9" s="23" t="s">
        <v>75</v>
      </c>
      <c r="E9" s="27">
        <f>'DRGR Assumptions'!H13</f>
        <v>495.7064411399254</v>
      </c>
      <c r="F9" s="29">
        <f>'DRGR Assumptions'!F21</f>
        <v>37102140</v>
      </c>
    </row>
    <row r="10" spans="1:6" x14ac:dyDescent="0.25">
      <c r="A10" t="s">
        <v>61</v>
      </c>
      <c r="B10" t="s">
        <v>77</v>
      </c>
      <c r="C10" t="s">
        <v>78</v>
      </c>
      <c r="D10" s="23" t="s">
        <v>79</v>
      </c>
      <c r="E10" s="27">
        <f>'DRGR Assumptions'!E15</f>
        <v>94.131654120000022</v>
      </c>
      <c r="F10" s="29">
        <f>'DRGR Assumptions'!C23</f>
        <v>4706582.7060000002</v>
      </c>
    </row>
    <row r="11" spans="1:6" x14ac:dyDescent="0.25">
      <c r="A11" t="s">
        <v>65</v>
      </c>
      <c r="B11" t="s">
        <v>77</v>
      </c>
      <c r="C11" t="s">
        <v>80</v>
      </c>
      <c r="D11" s="23" t="s">
        <v>79</v>
      </c>
      <c r="E11" s="27">
        <f>'DRGR Assumptions'!F15</f>
        <v>57.656725560000005</v>
      </c>
      <c r="F11" s="29">
        <f>'DRGR Assumptions'!D23</f>
        <v>2882836.2779999999</v>
      </c>
    </row>
    <row r="12" spans="1:6" x14ac:dyDescent="0.25">
      <c r="A12" t="s">
        <v>61</v>
      </c>
      <c r="B12" t="s">
        <v>77</v>
      </c>
      <c r="C12" t="s">
        <v>81</v>
      </c>
      <c r="D12" s="23" t="s">
        <v>82</v>
      </c>
      <c r="E12" s="27">
        <f>'DRGR Assumptions'!E16</f>
        <v>93.981284065495217</v>
      </c>
      <c r="F12" s="29">
        <f>'DRGR Assumptions'!C24</f>
        <v>9413165.4120000005</v>
      </c>
    </row>
    <row r="13" spans="1:6" x14ac:dyDescent="0.25">
      <c r="A13" t="s">
        <v>65</v>
      </c>
      <c r="B13" t="s">
        <v>77</v>
      </c>
      <c r="C13" t="s">
        <v>83</v>
      </c>
      <c r="D13" s="23" t="s">
        <v>82</v>
      </c>
      <c r="E13" s="27">
        <f>'DRGR Assumptions'!F16</f>
        <v>57.564622164536743</v>
      </c>
      <c r="F13" s="29">
        <f>'DRGR Assumptions'!D24</f>
        <v>5765672.5559999999</v>
      </c>
    </row>
    <row r="14" spans="1:6" x14ac:dyDescent="0.25">
      <c r="A14" t="s">
        <v>61</v>
      </c>
      <c r="B14" t="s">
        <v>77</v>
      </c>
      <c r="C14" t="s">
        <v>84</v>
      </c>
      <c r="D14" s="23" t="s">
        <v>75</v>
      </c>
      <c r="E14" s="27">
        <f>'DRGR Assumptions'!G16</f>
        <v>80.619830650926531</v>
      </c>
      <c r="F14" s="29">
        <f>SUM('DRGR Assumptions'!E23:E24)</f>
        <v>6051320.6220000014</v>
      </c>
    </row>
    <row r="15" spans="1:6" x14ac:dyDescent="0.25">
      <c r="A15" t="s">
        <v>65</v>
      </c>
      <c r="B15" t="s">
        <v>77</v>
      </c>
      <c r="C15" t="s">
        <v>85</v>
      </c>
      <c r="D15" s="23" t="s">
        <v>75</v>
      </c>
      <c r="E15" s="27">
        <f>'DRGR Assumptions'!H16</f>
        <v>49.38057759623004</v>
      </c>
      <c r="F15" s="29">
        <f>SUM('DRGR Assumptions'!F23:F24)</f>
        <v>3706503.7860000003</v>
      </c>
    </row>
    <row r="16" spans="1:6" x14ac:dyDescent="0.25">
      <c r="A16" t="s">
        <v>61</v>
      </c>
      <c r="B16" t="s">
        <v>86</v>
      </c>
      <c r="C16" t="s">
        <v>87</v>
      </c>
      <c r="D16" s="23" t="s">
        <v>72</v>
      </c>
      <c r="E16" s="27">
        <f>'DRGR Assumptions'!E14</f>
        <v>201.9126</v>
      </c>
      <c r="F16" s="29">
        <f>'DRGR Assumptions'!C22</f>
        <v>14133882</v>
      </c>
    </row>
    <row r="17" spans="1:6" x14ac:dyDescent="0.25">
      <c r="A17" t="s">
        <v>65</v>
      </c>
      <c r="B17" t="s">
        <v>86</v>
      </c>
      <c r="C17" t="s">
        <v>88</v>
      </c>
      <c r="D17" s="23" t="s">
        <v>72</v>
      </c>
      <c r="E17" s="27">
        <f>'DRGR Assumptions'!F14</f>
        <v>123.67379999999999</v>
      </c>
      <c r="F17" s="29">
        <f>'DRGR Assumptions'!D22</f>
        <v>8657166</v>
      </c>
    </row>
    <row r="18" spans="1:6" x14ac:dyDescent="0.25">
      <c r="A18" t="s">
        <v>61</v>
      </c>
      <c r="B18" t="s">
        <v>86</v>
      </c>
      <c r="C18" t="s">
        <v>89</v>
      </c>
      <c r="D18" s="23" t="s">
        <v>75</v>
      </c>
      <c r="E18" s="27">
        <f>'DRGR Assumptions'!G14</f>
        <v>86.533971428571434</v>
      </c>
      <c r="F18" s="29">
        <f>'DRGR Assumptions'!E22</f>
        <v>6057378</v>
      </c>
    </row>
    <row r="19" spans="1:6" x14ac:dyDescent="0.25">
      <c r="A19" t="s">
        <v>65</v>
      </c>
      <c r="B19" t="s">
        <v>86</v>
      </c>
      <c r="C19" t="s">
        <v>90</v>
      </c>
      <c r="D19" s="23" t="s">
        <v>75</v>
      </c>
      <c r="E19" s="27">
        <f>'DRGR Assumptions'!H14</f>
        <v>53.003057142857145</v>
      </c>
      <c r="F19" s="29">
        <f>'DRGR Assumptions'!F22</f>
        <v>3710213.9999999995</v>
      </c>
    </row>
    <row r="20" spans="1:6" x14ac:dyDescent="0.25">
      <c r="A20" t="s">
        <v>61</v>
      </c>
      <c r="B20" t="s">
        <v>91</v>
      </c>
      <c r="C20" t="s">
        <v>92</v>
      </c>
      <c r="D20" s="23" t="s">
        <v>93</v>
      </c>
      <c r="E20" s="27">
        <f>'DRGR Assumptions'!E17</f>
        <v>0</v>
      </c>
      <c r="F20" s="29">
        <f>'DRGR Assumptions'!C25</f>
        <v>3365210</v>
      </c>
    </row>
    <row r="21" spans="1:6" x14ac:dyDescent="0.25">
      <c r="A21" t="s">
        <v>65</v>
      </c>
      <c r="B21" t="s">
        <v>91</v>
      </c>
      <c r="C21" t="s">
        <v>94</v>
      </c>
      <c r="D21" s="23" t="s">
        <v>93</v>
      </c>
      <c r="E21" s="27">
        <f>'DRGR Assumptions'!F17</f>
        <v>0</v>
      </c>
      <c r="F21" s="29">
        <f>'DRGR Assumptions'!D25</f>
        <v>2061229.9999999998</v>
      </c>
    </row>
    <row r="22" spans="1:6" x14ac:dyDescent="0.25">
      <c r="A22" t="s">
        <v>61</v>
      </c>
      <c r="B22" t="s">
        <v>95</v>
      </c>
      <c r="C22" t="s">
        <v>96</v>
      </c>
      <c r="D22" s="23" t="s">
        <v>72</v>
      </c>
      <c r="E22" s="27">
        <f>'DRGR Assumptions'!E18</f>
        <v>13.023162515387622</v>
      </c>
      <c r="F22" s="29">
        <f>'DRGR Assumptions'!C26</f>
        <v>2355647</v>
      </c>
    </row>
    <row r="23" spans="1:6" x14ac:dyDescent="0.25">
      <c r="A23" t="s">
        <v>65</v>
      </c>
      <c r="B23" t="s">
        <v>95</v>
      </c>
      <c r="C23" t="s">
        <v>97</v>
      </c>
      <c r="D23" s="23" t="s">
        <v>72</v>
      </c>
      <c r="E23" s="27">
        <f>'DRGR Assumptions'!F18</f>
        <v>7.9768374846123784</v>
      </c>
      <c r="F23" s="29">
        <f>'DRGR Assumptions'!D26</f>
        <v>1442860.9999999998</v>
      </c>
    </row>
    <row r="24" spans="1:6" x14ac:dyDescent="0.25">
      <c r="A24" t="s">
        <v>61</v>
      </c>
      <c r="B24" t="s">
        <v>95</v>
      </c>
      <c r="C24" t="s">
        <v>98</v>
      </c>
      <c r="D24" s="23" t="s">
        <v>75</v>
      </c>
      <c r="E24" s="27">
        <f>'DRGR Assumptions'!G18</f>
        <v>5.5813553637375524</v>
      </c>
      <c r="F24" s="29">
        <f>'DRGR Assumptions'!E26</f>
        <v>1009563</v>
      </c>
    </row>
    <row r="25" spans="1:6" x14ac:dyDescent="0.25">
      <c r="A25" t="s">
        <v>65</v>
      </c>
      <c r="B25" t="s">
        <v>95</v>
      </c>
      <c r="C25" t="s">
        <v>99</v>
      </c>
      <c r="D25" s="23" t="s">
        <v>75</v>
      </c>
      <c r="E25" s="27">
        <f>'DRGR Assumptions'!H18</f>
        <v>3.4186446362624481</v>
      </c>
      <c r="F25" s="29">
        <f>'DRGR Assumptions'!F26</f>
        <v>618369</v>
      </c>
    </row>
    <row r="28" spans="1:6" x14ac:dyDescent="0.25">
      <c r="D28" s="26"/>
    </row>
    <row r="29" spans="1:6" x14ac:dyDescent="0.25">
      <c r="D29" s="26"/>
    </row>
    <row r="30" spans="1:6" x14ac:dyDescent="0.25">
      <c r="D30" s="26"/>
    </row>
    <row r="31" spans="1:6" x14ac:dyDescent="0.25">
      <c r="D31" s="26"/>
    </row>
    <row r="32" spans="1:6" x14ac:dyDescent="0.25">
      <c r="D32" s="24"/>
      <c r="E32" s="25"/>
    </row>
    <row r="33" spans="4:6" x14ac:dyDescent="0.25">
      <c r="D33" s="24"/>
      <c r="E33" s="25"/>
    </row>
    <row r="34" spans="4:6" x14ac:dyDescent="0.25">
      <c r="D34" s="24"/>
    </row>
    <row r="35" spans="4:6" x14ac:dyDescent="0.25">
      <c r="D35" s="24"/>
    </row>
    <row r="38" spans="4:6" x14ac:dyDescent="0.25">
      <c r="D38" s="28"/>
      <c r="E38" s="29"/>
      <c r="F38" s="27"/>
    </row>
    <row r="39" spans="4:6" x14ac:dyDescent="0.25">
      <c r="D39" s="28"/>
      <c r="E39" s="29"/>
      <c r="F39" s="2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H28"/>
  <sheetViews>
    <sheetView workbookViewId="0">
      <selection activeCell="A8" sqref="A8"/>
    </sheetView>
  </sheetViews>
  <sheetFormatPr defaultRowHeight="15" x14ac:dyDescent="0.25"/>
  <cols>
    <col min="1" max="1" width="26.85546875" customWidth="1"/>
    <col min="2" max="2" width="20.7109375" bestFit="1" customWidth="1"/>
    <col min="3" max="3" width="16" customWidth="1"/>
    <col min="4" max="4" width="23" customWidth="1"/>
    <col min="5" max="5" width="20.140625" customWidth="1"/>
    <col min="6" max="6" width="15.5703125" customWidth="1"/>
    <col min="7" max="7" width="14.5703125" bestFit="1" customWidth="1"/>
    <col min="8" max="8" width="14.28515625" customWidth="1"/>
  </cols>
  <sheetData>
    <row r="3" spans="1:8" x14ac:dyDescent="0.25">
      <c r="A3" t="s">
        <v>100</v>
      </c>
      <c r="B3" s="23" t="s">
        <v>101</v>
      </c>
      <c r="C3" s="23"/>
      <c r="D3" s="23"/>
    </row>
    <row r="4" spans="1:8" x14ac:dyDescent="0.25">
      <c r="A4" t="s">
        <v>102</v>
      </c>
      <c r="B4" s="26">
        <v>0.7</v>
      </c>
      <c r="C4" s="23"/>
      <c r="D4" s="23"/>
    </row>
    <row r="5" spans="1:8" x14ac:dyDescent="0.25">
      <c r="A5" t="s">
        <v>103</v>
      </c>
      <c r="B5" s="26">
        <v>0.3</v>
      </c>
      <c r="C5" s="23"/>
      <c r="D5" s="23"/>
    </row>
    <row r="6" spans="1:8" x14ac:dyDescent="0.25">
      <c r="B6" s="26"/>
      <c r="C6" s="23"/>
      <c r="D6" s="23"/>
    </row>
    <row r="7" spans="1:8" x14ac:dyDescent="0.25">
      <c r="A7" t="s">
        <v>104</v>
      </c>
      <c r="B7" s="26" t="s">
        <v>105</v>
      </c>
      <c r="C7" s="23" t="s">
        <v>106</v>
      </c>
      <c r="D7" s="23"/>
    </row>
    <row r="8" spans="1:8" x14ac:dyDescent="0.25">
      <c r="A8" t="s">
        <v>107</v>
      </c>
      <c r="B8" s="24">
        <v>336521000</v>
      </c>
      <c r="C8" s="25">
        <f>B8/B10</f>
        <v>0.6201505959708391</v>
      </c>
      <c r="D8" s="23"/>
    </row>
    <row r="9" spans="1:8" x14ac:dyDescent="0.25">
      <c r="A9" t="s">
        <v>108</v>
      </c>
      <c r="B9" s="24">
        <v>206123000</v>
      </c>
      <c r="C9" s="25">
        <f>B9/B10</f>
        <v>0.3798494040291609</v>
      </c>
      <c r="D9" s="23"/>
    </row>
    <row r="10" spans="1:8" x14ac:dyDescent="0.25">
      <c r="A10" t="s">
        <v>109</v>
      </c>
      <c r="B10" s="24">
        <f>SUM(B8:B9)</f>
        <v>542644000</v>
      </c>
      <c r="C10" s="23"/>
      <c r="D10" s="23"/>
    </row>
    <row r="11" spans="1:8" x14ac:dyDescent="0.25">
      <c r="B11" s="24"/>
      <c r="C11" s="23"/>
      <c r="D11" s="23"/>
    </row>
    <row r="12" spans="1:8" ht="15.75" thickBot="1" x14ac:dyDescent="0.3">
      <c r="A12" t="s">
        <v>110</v>
      </c>
      <c r="B12" s="23" t="s">
        <v>111</v>
      </c>
      <c r="C12" s="23" t="s">
        <v>112</v>
      </c>
      <c r="D12" s="23" t="s">
        <v>113</v>
      </c>
      <c r="E12" s="31" t="s">
        <v>114</v>
      </c>
      <c r="F12" s="31" t="s">
        <v>115</v>
      </c>
      <c r="G12" s="31" t="s">
        <v>116</v>
      </c>
      <c r="H12" s="30" t="s">
        <v>117</v>
      </c>
    </row>
    <row r="13" spans="1:8" ht="15.75" thickTop="1" x14ac:dyDescent="0.25">
      <c r="A13" t="s">
        <v>0</v>
      </c>
      <c r="B13" s="1">
        <v>74847</v>
      </c>
      <c r="C13" s="29">
        <v>325586400</v>
      </c>
      <c r="D13" s="1">
        <f>Table5[[#This Row],[Total Budget]]/Table5[[#This Row],[Est. Cost Per Unit]]</f>
        <v>4350.0260531484228</v>
      </c>
      <c r="E13" s="27">
        <f>D13*B4*C8</f>
        <v>1888.3698745440699</v>
      </c>
      <c r="F13" s="32">
        <f>D13*B4*C9</f>
        <v>1156.6483626598258</v>
      </c>
      <c r="G13" s="32">
        <f>D13*B5*C8</f>
        <v>809.30137480460144</v>
      </c>
      <c r="H13" s="32">
        <f>D13*B5*C9</f>
        <v>495.7064411399254</v>
      </c>
    </row>
    <row r="14" spans="1:8" x14ac:dyDescent="0.25">
      <c r="A14" t="s">
        <v>118</v>
      </c>
      <c r="B14" s="34">
        <v>70000</v>
      </c>
      <c r="C14" s="45">
        <v>32558640</v>
      </c>
      <c r="D14" s="33">
        <f>Table5[[#This Row],[Total Budget]]/Table5[[#This Row],[Est. Cost Per Unit]]</f>
        <v>465.12342857142858</v>
      </c>
      <c r="E14" s="27">
        <f>D14*B4*C8</f>
        <v>201.9126</v>
      </c>
      <c r="F14" s="32">
        <f>D14*B4*C9</f>
        <v>123.67379999999999</v>
      </c>
      <c r="G14" s="32">
        <f>D14*B5*C8</f>
        <v>86.533971428571434</v>
      </c>
      <c r="H14" s="32">
        <f>D14*B5*C9</f>
        <v>53.003057142857145</v>
      </c>
    </row>
    <row r="15" spans="1:8" x14ac:dyDescent="0.25">
      <c r="A15" t="s">
        <v>119</v>
      </c>
      <c r="B15" s="34">
        <v>50000</v>
      </c>
      <c r="C15" s="45">
        <f>32558640*0.333</f>
        <v>10842027.120000001</v>
      </c>
      <c r="D15" s="33">
        <f>C15/B15</f>
        <v>216.84054240000003</v>
      </c>
      <c r="E15" s="27">
        <f>D15*B4*C8</f>
        <v>94.131654120000022</v>
      </c>
      <c r="F15" s="32">
        <f>D15*B4*C9</f>
        <v>57.656725560000005</v>
      </c>
      <c r="G15" s="32" t="s">
        <v>120</v>
      </c>
      <c r="H15" s="32" t="s">
        <v>120</v>
      </c>
    </row>
    <row r="16" spans="1:8" x14ac:dyDescent="0.25">
      <c r="A16" t="s">
        <v>121</v>
      </c>
      <c r="B16" s="34">
        <v>100160</v>
      </c>
      <c r="C16" s="45">
        <f>32558640*0.666</f>
        <v>21684054.240000002</v>
      </c>
      <c r="D16" s="33">
        <f>C16/B16</f>
        <v>216.49415175718852</v>
      </c>
      <c r="E16" s="27">
        <f>D16*B4*C8</f>
        <v>93.981284065495217</v>
      </c>
      <c r="F16" s="32">
        <f>D16*B4*C9</f>
        <v>57.564622164536743</v>
      </c>
      <c r="G16" s="32">
        <f>SUM(D15:D16)*B5*C8</f>
        <v>80.619830650926531</v>
      </c>
      <c r="H16" s="32">
        <f>SUM(D15:D16)*B5*C9</f>
        <v>49.38057759623004</v>
      </c>
    </row>
    <row r="17" spans="1:8" x14ac:dyDescent="0.25">
      <c r="A17" t="s">
        <v>122</v>
      </c>
      <c r="B17" s="1"/>
      <c r="C17" s="45">
        <v>5426440</v>
      </c>
      <c r="D17" s="1"/>
      <c r="E17" s="27">
        <f>Table5[[#This Row],[Units - FLOR Action Plan]]*C8</f>
        <v>0</v>
      </c>
      <c r="F17" s="32">
        <f>D17*C9</f>
        <v>0</v>
      </c>
      <c r="G17" s="27" t="s">
        <v>64</v>
      </c>
      <c r="H17" s="27" t="s">
        <v>64</v>
      </c>
    </row>
    <row r="18" spans="1:8" x14ac:dyDescent="0.25">
      <c r="A18" t="s">
        <v>123</v>
      </c>
      <c r="B18" s="33">
        <v>180881.33333333334</v>
      </c>
      <c r="C18" s="45">
        <v>5426440</v>
      </c>
      <c r="D18" s="33">
        <v>30</v>
      </c>
      <c r="E18" s="27">
        <f>D18*B4*C8</f>
        <v>13.023162515387622</v>
      </c>
      <c r="F18" s="32">
        <f>D18*B4*C9</f>
        <v>7.9768374846123784</v>
      </c>
      <c r="G18" s="32">
        <f>D18*B5*C8</f>
        <v>5.5813553637375524</v>
      </c>
      <c r="H18" s="32">
        <f>D18*B5*C9</f>
        <v>3.4186446362624481</v>
      </c>
    </row>
    <row r="20" spans="1:8" ht="15.75" thickBot="1" x14ac:dyDescent="0.3">
      <c r="A20" t="s">
        <v>124</v>
      </c>
      <c r="B20" s="23" t="s">
        <v>112</v>
      </c>
      <c r="C20" s="31" t="s">
        <v>114</v>
      </c>
      <c r="D20" s="31" t="s">
        <v>115</v>
      </c>
      <c r="E20" s="31" t="s">
        <v>116</v>
      </c>
      <c r="F20" s="30" t="s">
        <v>117</v>
      </c>
    </row>
    <row r="21" spans="1:8" ht="15.75" thickTop="1" x14ac:dyDescent="0.25">
      <c r="A21" t="s">
        <v>0</v>
      </c>
      <c r="B21" s="29">
        <v>325586400</v>
      </c>
      <c r="C21" s="29">
        <f>Table510[[#This Row],[Total Budget]]*$B$4*$C$8</f>
        <v>141338820</v>
      </c>
      <c r="D21" s="29">
        <f>Table510[[#This Row],[Total Budget]]*$B$4*$C$9</f>
        <v>86571660</v>
      </c>
      <c r="E21" s="29">
        <f>Table510[[#This Row],[Total Budget]]*$B$5*$C$8</f>
        <v>60573780</v>
      </c>
      <c r="F21" s="29">
        <f>Table510[[#This Row],[Total Budget]]*$B$5*$C$9</f>
        <v>37102140</v>
      </c>
    </row>
    <row r="22" spans="1:8" x14ac:dyDescent="0.25">
      <c r="A22" t="s">
        <v>118</v>
      </c>
      <c r="B22" s="45">
        <v>32558640</v>
      </c>
      <c r="C22" s="29">
        <f>Table510[[#This Row],[Total Budget]]*$B$4*$C$8</f>
        <v>14133882</v>
      </c>
      <c r="D22" s="35">
        <f>Table510[[#This Row],[Total Budget]]*$B$4*$C$9</f>
        <v>8657166</v>
      </c>
      <c r="E22" s="35">
        <f>Table510[[#This Row],[Total Budget]]*$B$5*$C$8</f>
        <v>6057378</v>
      </c>
      <c r="F22" s="35">
        <f>Table510[[#This Row],[Total Budget]]*$B$5*$C$9</f>
        <v>3710213.9999999995</v>
      </c>
    </row>
    <row r="23" spans="1:8" x14ac:dyDescent="0.25">
      <c r="A23" t="s">
        <v>119</v>
      </c>
      <c r="B23" s="45">
        <f>32558640*0.333</f>
        <v>10842027.120000001</v>
      </c>
      <c r="C23" s="29">
        <f>Table510[[#This Row],[Total Budget]]*$B$4*$C$8</f>
        <v>4706582.7060000002</v>
      </c>
      <c r="D23" s="35">
        <f>Table510[[#This Row],[Total Budget]]*$B$4*$C$9</f>
        <v>2882836.2779999999</v>
      </c>
      <c r="E23" s="35">
        <f>Table510[[#This Row],[Total Budget]]*$B$5*$C$8</f>
        <v>2017106.8740000003</v>
      </c>
      <c r="F23" s="35">
        <f>Table510[[#This Row],[Total Budget]]*$B$5*$C$9</f>
        <v>1235501.2620000001</v>
      </c>
    </row>
    <row r="24" spans="1:8" x14ac:dyDescent="0.25">
      <c r="A24" t="s">
        <v>121</v>
      </c>
      <c r="B24" s="45">
        <f>32558640*0.666</f>
        <v>21684054.240000002</v>
      </c>
      <c r="C24" s="29">
        <f>Table510[[#This Row],[Total Budget]]*$B$4*$C$8</f>
        <v>9413165.4120000005</v>
      </c>
      <c r="D24" s="35">
        <f>Table510[[#This Row],[Total Budget]]*$B$4*$C$9</f>
        <v>5765672.5559999999</v>
      </c>
      <c r="E24" s="35">
        <f>Table510[[#This Row],[Total Budget]]*$B$5*$C$8</f>
        <v>4034213.7480000006</v>
      </c>
      <c r="F24" s="35">
        <f>Table510[[#This Row],[Total Budget]]*$B$5*$C$9</f>
        <v>2471002.5240000002</v>
      </c>
    </row>
    <row r="25" spans="1:8" x14ac:dyDescent="0.25">
      <c r="A25" t="s">
        <v>122</v>
      </c>
      <c r="B25" s="45">
        <v>5426440</v>
      </c>
      <c r="C25" s="29">
        <f>Table510[[#This Row],[Total Budget]]*$C$8</f>
        <v>3365210</v>
      </c>
      <c r="D25" s="35">
        <f>Table510[[#This Row],[Total Budget]]*$C$9</f>
        <v>2061229.9999999998</v>
      </c>
      <c r="E25" s="29" t="s">
        <v>64</v>
      </c>
      <c r="F25" s="29" t="s">
        <v>64</v>
      </c>
    </row>
    <row r="26" spans="1:8" x14ac:dyDescent="0.25">
      <c r="A26" t="s">
        <v>123</v>
      </c>
      <c r="B26" s="45">
        <v>5426440</v>
      </c>
      <c r="C26" s="29">
        <f>Table510[[#This Row],[Total Budget]]*$B$4*$C$8</f>
        <v>2355647</v>
      </c>
      <c r="D26" s="35">
        <f>Table510[[#This Row],[Total Budget]]*$B$4*$C$9</f>
        <v>1442860.9999999998</v>
      </c>
      <c r="E26" s="35">
        <f>Table510[[#This Row],[Total Budget]]*$B$5*$C$8</f>
        <v>1009563</v>
      </c>
      <c r="F26" s="35">
        <f>Table510[[#This Row],[Total Budget]]*$B$5*$C$9</f>
        <v>618369</v>
      </c>
    </row>
    <row r="27" spans="1:8" x14ac:dyDescent="0.25">
      <c r="A27" t="s">
        <v>62</v>
      </c>
      <c r="B27" s="45">
        <v>27132200</v>
      </c>
      <c r="C27" s="29" t="s">
        <v>64</v>
      </c>
      <c r="D27" s="29" t="s">
        <v>64</v>
      </c>
      <c r="E27" s="35">
        <f>Table510[[#This Row],[Total Budget]]*C8</f>
        <v>16826050</v>
      </c>
      <c r="F27" s="35">
        <f>Table510[[#This Row],[Total Budget]]*C9</f>
        <v>10306150</v>
      </c>
    </row>
    <row r="28" spans="1:8" x14ac:dyDescent="0.25">
      <c r="A28" t="s">
        <v>67</v>
      </c>
      <c r="B28" s="45">
        <v>16279320</v>
      </c>
      <c r="C28" s="29" t="s">
        <v>64</v>
      </c>
      <c r="D28" s="29" t="s">
        <v>64</v>
      </c>
      <c r="E28" s="35">
        <f>Table510[[#This Row],[Total Budget]]*C8</f>
        <v>10095630</v>
      </c>
      <c r="F28" s="35">
        <f>Table510[[#This Row],[Total Budget]]*C9</f>
        <v>6183690</v>
      </c>
    </row>
  </sheetData>
  <pageMargins left="0.7" right="0.7" top="0.75" bottom="0.75"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81659B244BE342A92C3B1847F97C64" ma:contentTypeVersion="13" ma:contentTypeDescription="Create a new document." ma:contentTypeScope="" ma:versionID="8dd45e8e2f90a943ecad3a002cc2430f">
  <xsd:schema xmlns:xsd="http://www.w3.org/2001/XMLSchema" xmlns:xs="http://www.w3.org/2001/XMLSchema" xmlns:p="http://schemas.microsoft.com/office/2006/metadata/properties" xmlns:ns2="2af2b31b-fcf0-44fb-a755-8016889d593d" xmlns:ns3="d410191d-dd08-4971-b00a-0585ce489b21" targetNamespace="http://schemas.microsoft.com/office/2006/metadata/properties" ma:root="true" ma:fieldsID="07419a2ac514a855e551d556aea1182c" ns2:_="" ns3:_="">
    <xsd:import namespace="2af2b31b-fcf0-44fb-a755-8016889d593d"/>
    <xsd:import namespace="d410191d-dd08-4971-b00a-0585ce489b2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f2b31b-fcf0-44fb-a755-8016889d59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10191d-dd08-4971-b00a-0585ce489b2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9976fbc-36c7-4a0f-bfdd-de1dbe4db6f4}" ma:internalName="TaxCatchAll" ma:showField="CatchAllData" ma:web="d410191d-dd08-4971-b00a-0585ce489b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af2b31b-fcf0-44fb-a755-8016889d593d">
      <Terms xmlns="http://schemas.microsoft.com/office/infopath/2007/PartnerControls"/>
    </lcf76f155ced4ddcb4097134ff3c332f>
    <TaxCatchAll xmlns="d410191d-dd08-4971-b00a-0585ce489b21" xsi:nil="true"/>
  </documentManagement>
</p:properties>
</file>

<file path=customXml/itemProps1.xml><?xml version="1.0" encoding="utf-8"?>
<ds:datastoreItem xmlns:ds="http://schemas.openxmlformats.org/officeDocument/2006/customXml" ds:itemID="{B7C1F7F3-B52C-4BAF-9ECE-3EBF0CE90655}">
  <ds:schemaRefs>
    <ds:schemaRef ds:uri="http://schemas.microsoft.com/sharepoint/v3/contenttype/forms"/>
  </ds:schemaRefs>
</ds:datastoreItem>
</file>

<file path=customXml/itemProps2.xml><?xml version="1.0" encoding="utf-8"?>
<ds:datastoreItem xmlns:ds="http://schemas.openxmlformats.org/officeDocument/2006/customXml" ds:itemID="{556041BB-7943-4AF0-B8A6-9001A88998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f2b31b-fcf0-44fb-a755-8016889d593d"/>
    <ds:schemaRef ds:uri="d410191d-dd08-4971-b00a-0585ce489b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D3F92E-2456-47BB-B394-ED6B33819D9D}">
  <ds:schemaRefs>
    <ds:schemaRef ds:uri="http://purl.org/dc/terms/"/>
    <ds:schemaRef ds:uri="http://schemas.microsoft.com/office/2006/metadata/properties"/>
    <ds:schemaRef ds:uri="http://www.w3.org/XML/1998/namespace"/>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d410191d-dd08-4971-b00a-0585ce489b21"/>
    <ds:schemaRef ds:uri="2af2b31b-fcf0-44fb-a755-8016889d593d"/>
    <ds:schemaRef ds:uri="http://purl.org/dc/dcmitype/"/>
    <ds:schemaRef ds:uri="30872419-e9e4-46fb-a63e-bf2a848b137c"/>
    <ds:schemaRef ds:uri="247de113-1415-4b11-af74-aa9a87e588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vt:lpstr>
      <vt:lpstr>Financial Proj</vt:lpstr>
      <vt:lpstr>Performance Proj</vt:lpstr>
      <vt:lpstr>DRGR Projections</vt:lpstr>
      <vt:lpstr>DRGR Assumptions</vt:lpstr>
    </vt:vector>
  </TitlesOfParts>
  <Manager/>
  <Company>Housing and Urban Development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CDBG-DR Program Grantee Projections of Expenditures and Outcomes Template</dc:title>
  <dc:subject/>
  <dc:creator>HUD</dc:creator>
  <cp:keywords/>
  <dc:description/>
  <cp:lastModifiedBy>Adele Waring</cp:lastModifiedBy>
  <cp:revision/>
  <dcterms:created xsi:type="dcterms:W3CDTF">2012-04-19T15:15:44Z</dcterms:created>
  <dcterms:modified xsi:type="dcterms:W3CDTF">2024-05-13T21:51:24Z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0x0101002981659B244BE342A92C3B1847F97C64</vt:lpwstr>
  </property>
  <property fmtid="{D5CDD505-2E9C-101B-9397-08002B2CF9AE}" pid="4" name="_dlc_DocIdItemGuid">
    <vt:lpwstr>162c5a86-66ab-4621-bc07-f6ebb66994bd</vt:lpwstr>
  </property>
  <property fmtid="{D5CDD505-2E9C-101B-9397-08002B2CF9AE}" pid="5" name="_dlc_DocId">
    <vt:lpwstr>HUDHUDDRT-5-4157</vt:lpwstr>
  </property>
  <property fmtid="{D5CDD505-2E9C-101B-9397-08002B2CF9AE}" pid="6" name="_dlc_DocIdUrl">
    <vt:lpwstr>http://hudsharepoint.hud.gov/sites/HUD_DRT/_layouts/DocIdRedir.aspx?ID=HUDHUDDRT-5-4157, HUDHUDDRT-5-4157</vt:lpwstr>
  </property>
  <property fmtid="{D5CDD505-2E9C-101B-9397-08002B2CF9AE}" pid="7" name="MediaServiceImageTags">
    <vt:lpwstr/>
  </property>
</Properties>
</file>