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13_ncr:1_{E72C74FA-F026-457F-8E9C-50BA622B9AE9}" xr6:coauthVersionLast="47" xr6:coauthVersionMax="47" xr10:uidLastSave="{00000000-0000-0000-0000-000000000000}"/>
  <bookViews>
    <workbookView xWindow="-28920" yWindow="-120" windowWidth="29040" windowHeight="15225" firstSheet="1"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5" l="1"/>
  <c r="P84" i="5"/>
  <c r="Q84" i="5"/>
  <c r="R84" i="5"/>
  <c r="S84" i="5"/>
  <c r="T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<sst xmlns="http://schemas.openxmlformats.org/spreadsheetml/2006/main" count="329" uniqueCount="109">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</sst>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608330569.42000008</c:v>
                </c:pt>
                <c:pt idx="11">
                  <c:v>678656911.42000008</c:v>
                </c:pt>
                <c:pt idx="12">
                  <c:v>748983253.42000008</c:v>
                </c:pt>
                <c:pt idx="13">
                  <c:v>819309595.42000008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477070759.77000004</c:v>
                </c:pt>
                <c:pt idx="9">
                  <c:v>477070759.77000004</c:v>
                </c:pt>
                <c:pt idx="10">
                  <c:v>477070759.77000004</c:v>
                </c:pt>
                <c:pt idx="11">
                  <c:v>477070759.77000004</c:v>
                </c:pt>
                <c:pt idx="12">
                  <c:v>477070759.77000004</c:v>
                </c:pt>
                <c:pt idx="13">
                  <c:v>477070759.77000004</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1700173.0899999999</c:v>
                </c:pt>
                <c:pt idx="11">
                  <c:v>1700173.0899999999</c:v>
                </c:pt>
                <c:pt idx="12">
                  <c:v>1700173.0899999999</c:v>
                </c:pt>
                <c:pt idx="13">
                  <c:v>1700173.0899999999</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28082860.509999998</c:v>
                </c:pt>
                <c:pt idx="9">
                  <c:v>28082860.509999998</c:v>
                </c:pt>
                <c:pt idx="10">
                  <c:v>28082860.509999998</c:v>
                </c:pt>
                <c:pt idx="11">
                  <c:v>28082860.509999998</c:v>
                </c:pt>
                <c:pt idx="12">
                  <c:v>28082860.509999998</c:v>
                </c:pt>
                <c:pt idx="13">
                  <c:v>28082860.509999998</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637183213.41999996</c:v>
                </c:pt>
                <c:pt idx="11">
                  <c:v>708880784.41999996</c:v>
                </c:pt>
                <c:pt idx="12">
                  <c:v>780478355.41999996</c:v>
                </c:pt>
                <c:pt idx="13">
                  <c:v>852075923.41999996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506876166.87999994</c:v>
                </c:pt>
                <c:pt idx="9">
                  <c:v>506876166.87999994</c:v>
                </c:pt>
                <c:pt idx="10">
                  <c:v>506876166.87999994</c:v>
                </c:pt>
                <c:pt idx="11">
                  <c:v>506876166.87999994</c:v>
                </c:pt>
                <c:pt idx="12">
                  <c:v>506876166.87999994</c:v>
                </c:pt>
                <c:pt idx="13">
                  <c:v>506876166.87999994</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4690</c:v>
                </c:pt>
                <c:pt idx="19">
                  <c:v>4735</c:v>
                </c:pt>
                <c:pt idx="20">
                  <c:v>4795</c:v>
                </c:pt>
                <c:pt idx="21">
                  <c:v>5095</c:v>
                </c:pt>
                <c:pt idx="22">
                  <c:v>5430</c:v>
                </c:pt>
                <c:pt idx="2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44</c:v>
                </c:pt>
                <c:pt idx="10">
                  <c:v>107</c:v>
                </c:pt>
                <c:pt idx="11">
                  <c:v>225</c:v>
                </c:pt>
                <c:pt idx="12">
                  <c:v>327</c:v>
                </c:pt>
                <c:pt idx="13">
                  <c:v>327</c:v>
                </c:pt>
                <c:pt idx="14">
                  <c:v>616</c:v>
                </c:pt>
                <c:pt idx="15">
                  <c:v>909</c:v>
                </c:pt>
                <c:pt idx="16">
                  <c:v>1137</c:v>
                </c:pt>
                <c:pt idx="17">
                  <c:v>1417</c:v>
                </c:pt>
                <c:pt idx="18">
                  <c:v>1619</c:v>
                </c:pt>
                <c:pt idx="19">
                  <c:v>1619</c:v>
                </c:pt>
                <c:pt idx="20">
                  <c:v>1619</c:v>
                </c:pt>
                <c:pt idx="21">
                  <c:v>1619</c:v>
                </c:pt>
                <c:pt idx="22">
                  <c:v>1619</c:v>
                </c:pt>
                <c:pt idx="23">
                  <c:v>1619</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342901</xdr:colOff>
      <xdr:row>6</xdr:row>
      <xdr:rowOff>171450</xdr:rowOff>
    </xdr:from>
    <xdr:to>
      <xdr:col>17</xdr:col>
      <xdr:colOff>81644</xdr:colOff>
      <xdr:row>24</xdr:row>
      <xdr:rowOff>81642</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358140</xdr:colOff>
      <xdr:row>33</xdr:row>
      <xdr:rowOff>15241</xdr:rowOff>
    </xdr:from>
    <xdr:to>
      <xdr:col>17</xdr:col>
      <xdr:colOff>122464</xdr:colOff>
      <xdr:row>50</xdr:row>
      <xdr:rowOff>27214</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 x14ac:dyDescent="0.3"/>
  <sheetData>
    <row r="1" spans="2:15" ht="15" thickBot="1" x14ac:dyDescent="0.35"/>
    <row r="2" spans="2:15" ht="313.95" customHeight="1" x14ac:dyDescent="0.3">
      <c r="B2" s="49" t="s">
        <v>0</v>
      </c>
      <c r="C2" s="50"/>
      <c r="D2" s="50"/>
      <c r="E2" s="50"/>
      <c r="F2" s="50"/>
      <c r="G2" s="50"/>
      <c r="H2" s="50"/>
      <c r="I2" s="50"/>
      <c r="J2" s="50"/>
      <c r="K2" s="50"/>
      <c r="L2" s="50"/>
      <c r="M2" s="50"/>
      <c r="N2" s="50"/>
      <c r="O2" s="51"/>
    </row>
    <row r="3" spans="2:15" x14ac:dyDescent="0.3">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tabSelected="1" zoomScale="70" zoomScaleNormal="70" zoomScaleSheetLayoutView="100" workbookViewId="0">
      <selection activeCell="X15" sqref="X15"/>
    </sheetView>
  </sheetViews>
  <sheetFormatPr defaultRowHeight="14.4" x14ac:dyDescent="0.3"/>
  <cols>
    <col min="1" max="1" width="33.77734375" customWidth="1"/>
    <col min="2" max="2" width="17.77734375" hidden="1" customWidth="1"/>
    <col min="3" max="3" width="16.44140625" hidden="1" customWidth="1"/>
    <col min="4" max="4" width="17.21875" hidden="1" customWidth="1"/>
    <col min="5" max="6" width="15.77734375" hidden="1" customWidth="1"/>
    <col min="7" max="7" width="16.77734375" hidden="1" customWidth="1"/>
    <col min="8" max="8" width="15.44140625" hidden="1" customWidth="1"/>
    <col min="9" max="10" width="15.77734375" hidden="1" customWidth="1"/>
    <col min="11" max="11" width="16.77734375" hidden="1" customWidth="1"/>
    <col min="12" max="12" width="14" bestFit="1" customWidth="1"/>
    <col min="13" max="13" width="14.44140625" bestFit="1" customWidth="1"/>
    <col min="14" max="14" width="14.109375" bestFit="1" customWidth="1"/>
    <col min="15" max="15" width="16.77734375" bestFit="1" customWidth="1"/>
    <col min="16" max="16" width="15.77734375" bestFit="1" customWidth="1"/>
    <col min="17" max="18" width="16.44140625" bestFit="1" customWidth="1"/>
    <col min="19" max="19" width="16.77734375" bestFit="1" customWidth="1"/>
    <col min="20" max="22" width="16.44140625" bestFit="1" customWidth="1"/>
    <col min="23" max="23" width="16.77734375" bestFit="1" customWidth="1"/>
    <col min="24" max="58" width="16.44140625" bestFit="1" customWidth="1"/>
  </cols>
  <sheetData>
    <row r="1" spans="1:25" s="36" customFormat="1" x14ac:dyDescent="0.3">
      <c r="C1" s="37"/>
      <c r="D1" s="37"/>
      <c r="E1" s="37"/>
      <c r="F1" s="37"/>
      <c r="G1" s="37"/>
      <c r="H1" s="37"/>
      <c r="I1" s="41"/>
      <c r="J1" s="40"/>
      <c r="K1" s="40"/>
    </row>
    <row r="2" spans="1:25" x14ac:dyDescent="0.3">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x14ac:dyDescent="0.3">
      <c r="A3" t="s">
        <v>26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608330569.42000008</v>
      </c>
      <c r="W3" s="2">
        <f>SUM($B4:W4)</f>
        <v>678656911.42000008</v>
      </c>
      <c r="X3" s="2">
        <f>SUM($B4:X4)</f>
        <v>748983253.42000008</v>
      </c>
      <c r="Y3" s="2">
        <f>SUM($B4:Y4)</f>
        <v>819309595.42000008</v>
      </c>
    </row>
    <row r="4" spans="1:25" x14ac:dyDescent="0.3">
      <c r="A4" t="s">
        <v>27</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50195812</v>
      </c>
      <c r="W4" s="10">
        <v>70326342</v>
      </c>
      <c r="X4" s="10">
        <v>70326342</v>
      </c>
      <c r="Y4" s="10">
        <v>70326342</v>
      </c>
    </row>
    <row r="5" spans="1:25" x14ac:dyDescent="0.3">
      <c r="A5" t="s">
        <v>28</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477070759.77000004</v>
      </c>
      <c r="U5" s="14">
        <f>SUM($B6:U6)</f>
        <v>477070759.77000004</v>
      </c>
      <c r="V5" s="14">
        <f>SUM($B6:V6)</f>
        <v>477070759.77000004</v>
      </c>
      <c r="W5" s="14">
        <f>SUM($B6:W6)</f>
        <v>477070759.77000004</v>
      </c>
      <c r="X5" s="14">
        <f>SUM($B6:X6)</f>
        <v>477070759.77000004</v>
      </c>
      <c r="Y5" s="14">
        <f>SUM($B6:Y6)</f>
        <v>477070759.77000004</v>
      </c>
    </row>
    <row r="6" spans="1:25" x14ac:dyDescent="0.3">
      <c r="A6" s="46" t="s">
        <v>29</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0</v>
      </c>
      <c r="U6" s="14"/>
      <c r="V6" s="14"/>
      <c r="W6" s="14"/>
      <c r="X6" s="14"/>
      <c r="Y6" s="13"/>
    </row>
    <row r="8" spans="1:25" x14ac:dyDescent="0.3">
      <c r="G8" s="29"/>
      <c r="W8" s="2"/>
    </row>
    <row r="9" spans="1:25" x14ac:dyDescent="0.3">
      <c r="G9" s="29"/>
      <c r="W9" s="2"/>
      <c r="Y9" s="2"/>
    </row>
    <row r="10" spans="1:25" x14ac:dyDescent="0.3">
      <c r="G10" s="29"/>
      <c r="W10" s="2"/>
    </row>
    <row r="11" spans="1:25" x14ac:dyDescent="0.3">
      <c r="G11" s="29"/>
      <c r="H11" s="2"/>
      <c r="O11" s="2"/>
      <c r="W11" s="2"/>
      <c r="Y11" s="2"/>
    </row>
    <row r="12" spans="1:25" x14ac:dyDescent="0.3">
      <c r="G12" s="29"/>
      <c r="O12" s="2"/>
      <c r="W12" s="2"/>
      <c r="Y12" s="33"/>
    </row>
    <row r="13" spans="1:25" x14ac:dyDescent="0.3">
      <c r="G13" s="29"/>
      <c r="O13" s="2"/>
      <c r="W13" s="2"/>
    </row>
    <row r="14" spans="1:25" x14ac:dyDescent="0.3">
      <c r="G14" s="29"/>
      <c r="O14" s="2"/>
      <c r="W14" s="2"/>
    </row>
    <row r="15" spans="1:25" x14ac:dyDescent="0.3">
      <c r="G15" s="29"/>
      <c r="O15" s="38"/>
      <c r="W15" s="2"/>
    </row>
    <row r="16" spans="1:25" x14ac:dyDescent="0.3">
      <c r="G16" s="32"/>
      <c r="W16" s="2"/>
    </row>
    <row r="17" spans="1:58" x14ac:dyDescent="0.3">
      <c r="W17" s="2"/>
    </row>
    <row r="18" spans="1:58" x14ac:dyDescent="0.3">
      <c r="O18" s="38"/>
      <c r="W18" s="2"/>
    </row>
    <row r="19" spans="1:58" x14ac:dyDescent="0.3">
      <c r="O19" s="38"/>
      <c r="W19" s="2"/>
    </row>
    <row r="20" spans="1:58" x14ac:dyDescent="0.3">
      <c r="W20" s="2"/>
    </row>
    <row r="27" spans="1:58" x14ac:dyDescent="0.3">
      <c r="B27" s="36"/>
      <c r="C27" s="37"/>
      <c r="D27" s="37"/>
      <c r="E27" s="37"/>
      <c r="F27" s="37"/>
      <c r="G27" s="37"/>
      <c r="H27" s="37"/>
      <c r="I27" s="41"/>
      <c r="J27" s="40"/>
      <c r="K27" s="40"/>
    </row>
    <row r="28" spans="1:58" x14ac:dyDescent="0.3">
      <c r="A28" s="3" t="s">
        <v>30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58" x14ac:dyDescent="0.3">
      <c r="A29" t="s">
        <v>26</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row>
    <row r="30" spans="1:58" x14ac:dyDescent="0.3">
      <c r="A30" t="s">
        <v>27</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row>
    <row r="31" spans="1:58" x14ac:dyDescent="0.3">
      <c r="A31" t="s">
        <v>28</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1700173.0899999999</v>
      </c>
      <c r="U31" s="14">
        <f>SUM($B32:U32)</f>
        <v>1700173.0899999999</v>
      </c>
      <c r="V31" s="14">
        <f>SUM($B32:V32)</f>
        <v>1700173.0899999999</v>
      </c>
      <c r="W31" s="14">
        <f>SUM($B32:W32)</f>
        <v>1700173.0899999999</v>
      </c>
      <c r="X31" s="14">
        <f>SUM($B32:X32)</f>
        <v>1700173.0899999999</v>
      </c>
      <c r="Y31" s="14">
        <f>SUM($B32:Y32)</f>
        <v>1700173.0899999999</v>
      </c>
    </row>
    <row r="32" spans="1:58" x14ac:dyDescent="0.3">
      <c r="A32" s="46" t="s">
        <v>29</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0</v>
      </c>
      <c r="U32" s="16"/>
      <c r="V32" s="16"/>
      <c r="W32" s="16"/>
      <c r="X32" s="16"/>
      <c r="Y32" s="1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38"/>
      <c r="O33" s="38"/>
      <c r="P33" s="38"/>
      <c r="Q33" s="38"/>
      <c r="R33" s="38"/>
      <c r="S33" s="38"/>
      <c r="T33" s="38"/>
      <c r="U33" s="38"/>
      <c r="V33" s="38"/>
      <c r="W33" s="38"/>
      <c r="X33" s="38"/>
      <c r="Y33" s="38"/>
    </row>
    <row r="34" spans="7:25" x14ac:dyDescent="0.3">
      <c r="G34" s="29"/>
    </row>
    <row r="35" spans="7:25" x14ac:dyDescent="0.3">
      <c r="G35" s="29"/>
      <c r="H35" s="2"/>
    </row>
    <row r="36" spans="7:25" x14ac:dyDescent="0.3">
      <c r="G36" s="29"/>
      <c r="V36" s="2"/>
    </row>
    <row r="37" spans="7:25" x14ac:dyDescent="0.3">
      <c r="G37" s="31"/>
      <c r="V37" s="2"/>
    </row>
    <row r="38" spans="7:25" x14ac:dyDescent="0.3">
      <c r="G38" s="31"/>
      <c r="H38" s="32"/>
      <c r="V38" s="2"/>
    </row>
    <row r="39" spans="7:25" x14ac:dyDescent="0.3">
      <c r="G39" s="32"/>
    </row>
    <row r="52" spans="1:25" x14ac:dyDescent="0.3">
      <c r="B52" s="36"/>
      <c r="C52" s="37"/>
      <c r="D52" s="37"/>
      <c r="E52" s="37"/>
      <c r="F52" s="37"/>
      <c r="G52" s="37"/>
      <c r="H52" s="37"/>
      <c r="I52" s="37"/>
      <c r="J52" s="40"/>
      <c r="K52" s="40"/>
    </row>
    <row r="53" spans="1:25" x14ac:dyDescent="0.3">
      <c r="A53" s="3" t="s">
        <v>31</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row>
    <row r="54" spans="1:25" x14ac:dyDescent="0.3">
      <c r="A54" t="s">
        <v>26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row>
    <row r="55" spans="1:25" x14ac:dyDescent="0.3">
      <c r="A55" t="s">
        <v>27</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row>
    <row r="56" spans="1:25" x14ac:dyDescent="0.3">
      <c r="A56" t="s">
        <v>28</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28082860.509999998</v>
      </c>
      <c r="U56" s="14">
        <f>SUM($B57:U57)</f>
        <v>28082860.509999998</v>
      </c>
      <c r="V56" s="14">
        <f>SUM($B57:V57)</f>
        <v>28082860.509999998</v>
      </c>
      <c r="W56" s="14">
        <f>SUM($B57:W57)</f>
        <v>28082860.509999998</v>
      </c>
      <c r="X56" s="14">
        <f>SUM($B57:X57)</f>
        <v>28082860.509999998</v>
      </c>
      <c r="Y56" s="14">
        <f>SUM($B57:Y57)</f>
        <v>28082860.509999998</v>
      </c>
    </row>
    <row r="57" spans="1:25" x14ac:dyDescent="0.3">
      <c r="A57" s="46" t="s">
        <v>29</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0</v>
      </c>
      <c r="U57" s="14"/>
      <c r="V57" s="14"/>
      <c r="W57" s="14"/>
      <c r="X57" s="14"/>
      <c r="Y57" s="14"/>
    </row>
    <row r="58" spans="1:25" x14ac:dyDescent="0.3">
      <c r="G58" s="29"/>
    </row>
    <row r="59" spans="1:25" x14ac:dyDescent="0.3">
      <c r="G59" s="30"/>
    </row>
    <row r="60" spans="1:25" x14ac:dyDescent="0.3">
      <c r="G60" s="30"/>
    </row>
    <row r="61" spans="1:25" x14ac:dyDescent="0.3">
      <c r="G61" s="30"/>
    </row>
    <row r="62" spans="1:25" x14ac:dyDescent="0.3">
      <c r="H62" s="2"/>
      <c r="M62" s="2"/>
      <c r="N62" s="38"/>
    </row>
    <row r="63" spans="1:25" x14ac:dyDescent="0.3">
      <c r="M63" s="44"/>
      <c r="N63" s="38"/>
    </row>
    <row r="64" spans="1:25" x14ac:dyDescent="0.3">
      <c r="M64" s="2"/>
    </row>
    <row r="65" spans="1:25" x14ac:dyDescent="0.3">
      <c r="M65" s="38"/>
    </row>
    <row r="67" spans="1:25" x14ac:dyDescent="0.3">
      <c r="I67" s="2"/>
    </row>
    <row r="79" spans="1:25" x14ac:dyDescent="0.3">
      <c r="B79" s="36"/>
      <c r="C79" s="37"/>
      <c r="D79" s="37"/>
      <c r="E79" s="37"/>
      <c r="F79" s="37"/>
      <c r="G79" s="37"/>
      <c r="H79" s="37"/>
      <c r="I79" s="37"/>
      <c r="J79" s="40"/>
      <c r="K79" s="40"/>
    </row>
    <row r="80" spans="1:25" x14ac:dyDescent="0.3">
      <c r="A80" s="3" t="s">
        <v>32</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row>
    <row r="81" spans="1:25" x14ac:dyDescent="0.3">
      <c r="A81" t="s">
        <v>26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637183213.41999996</v>
      </c>
      <c r="W81" s="2">
        <f>SUM($B82:W82)</f>
        <v>708880784.41999996</v>
      </c>
      <c r="X81" s="2">
        <f>SUM($B82:X82)</f>
        <v>780478355.41999996</v>
      </c>
      <c r="Y81" s="2">
        <f>SUM($B82:Y82)</f>
        <v>852075923.41999996</v>
      </c>
    </row>
    <row r="82" spans="1:25" x14ac:dyDescent="0.3">
      <c r="A82" t="s">
        <v>27</v>
      </c>
      <c r="B82" s="12">
        <f>SUM(B55,B30,B4)</f>
        <v>0</v>
      </c>
      <c r="C82" s="11">
        <f t="shared" ref="C82:Y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51667041</v>
      </c>
      <c r="W82" s="11">
        <f t="shared" si="0"/>
        <v>71697571</v>
      </c>
      <c r="X82" s="11">
        <f t="shared" si="0"/>
        <v>71597571</v>
      </c>
      <c r="Y82" s="11">
        <f t="shared" si="0"/>
        <v>71597568</v>
      </c>
    </row>
    <row r="83" spans="1:25" x14ac:dyDescent="0.3">
      <c r="A83" t="s">
        <v>28</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506876166.87999994</v>
      </c>
      <c r="U83" s="14">
        <f>SUM($B84:U84)</f>
        <v>506876166.87999994</v>
      </c>
      <c r="V83" s="14">
        <f>SUM($B84:V84)</f>
        <v>506876166.87999994</v>
      </c>
      <c r="W83" s="14">
        <f>SUM($B84:W84)</f>
        <v>506876166.87999994</v>
      </c>
      <c r="X83" s="14">
        <f>SUM($B84:X84)</f>
        <v>506876166.87999994</v>
      </c>
      <c r="Y83" s="14">
        <f>SUM($B84:Y84)</f>
        <v>506876166.87999994</v>
      </c>
    </row>
    <row r="84" spans="1:25" x14ac:dyDescent="0.3">
      <c r="A84" s="46" t="s">
        <v>29</v>
      </c>
      <c r="B84" s="9">
        <v>0</v>
      </c>
      <c r="C84" s="11">
        <f>SUM(C57,C32,C6)</f>
        <v>0</v>
      </c>
      <c r="D84" s="11">
        <f>SUM(D57,D32,D6)</f>
        <v>0</v>
      </c>
      <c r="E84" s="11">
        <v>1836525.29</v>
      </c>
      <c r="F84" s="11">
        <v>17935781.440000001</v>
      </c>
      <c r="G84" s="11">
        <f t="shared" ref="G84:H84" si="1">SUM(G57,G32,G6)</f>
        <v>4436095.6899999995</v>
      </c>
      <c r="H84" s="11">
        <f t="shared" si="1"/>
        <v>13017980.5</v>
      </c>
      <c r="I84" s="11">
        <f t="shared" ref="I84:Y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 t="shared" si="2"/>
        <v>92727726.189999998</v>
      </c>
      <c r="T84" s="11">
        <f t="shared" si="2"/>
        <v>0</v>
      </c>
      <c r="U84" s="11"/>
      <c r="V84" s="11"/>
      <c r="W84" s="11"/>
      <c r="X84" s="11"/>
      <c r="Y84" s="11"/>
    </row>
    <row r="87" spans="1:25" x14ac:dyDescent="0.3">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topLeftCell="I1" zoomScaleNormal="100" zoomScaleSheetLayoutView="70" workbookViewId="0">
      <selection activeCell="U23" sqref="U23"/>
    </sheetView>
  </sheetViews>
  <sheetFormatPr defaultRowHeight="14.4" x14ac:dyDescent="0.3"/>
  <cols>
    <col min="1" max="1" width="28.33203125" customWidth="1"/>
    <col min="2" max="14" width="16.21875"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5" x14ac:dyDescent="0.3">
      <c r="B1" s="36"/>
      <c r="C1" s="36"/>
      <c r="D1" s="37"/>
      <c r="E1" s="37"/>
      <c r="F1" s="37"/>
      <c r="G1" s="37"/>
      <c r="H1" s="41"/>
      <c r="I1" s="40"/>
      <c r="J1" s="42"/>
    </row>
    <row r="2" spans="1:25" x14ac:dyDescent="0.3">
      <c r="A2" s="3" t="s">
        <v>33</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row>
    <row r="3" spans="1:25" x14ac:dyDescent="0.3">
      <c r="A3" s="5" t="s">
        <v>34</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x14ac:dyDescent="0.3">
      <c r="A4" s="4" t="s">
        <v>35</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x14ac:dyDescent="0.3">
      <c r="A5" s="4" t="s">
        <v>36</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0</v>
      </c>
      <c r="U5" s="13">
        <f>SUM($B6:U6)</f>
        <v>0</v>
      </c>
      <c r="V5" s="13">
        <f>SUM($B6:V6)</f>
        <v>0</v>
      </c>
      <c r="W5" s="13">
        <f>SUM($B6:W6)</f>
        <v>0</v>
      </c>
      <c r="X5" s="13">
        <f>SUM($B6:X6)</f>
        <v>0</v>
      </c>
      <c r="Y5" s="13">
        <f>SUM($B6:Y6)</f>
        <v>0</v>
      </c>
    </row>
    <row r="6" spans="1:25" x14ac:dyDescent="0.3">
      <c r="A6" s="4" t="s">
        <v>37</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c r="V6" s="13"/>
      <c r="W6" s="13"/>
      <c r="X6" s="13"/>
      <c r="Y6" s="13"/>
    </row>
    <row r="28" spans="1:25" x14ac:dyDescent="0.3">
      <c r="A28" s="3" t="s">
        <v>38</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row>
    <row r="29" spans="1:25" x14ac:dyDescent="0.3">
      <c r="A29" s="5" t="s">
        <v>34</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row>
    <row r="30" spans="1:25" x14ac:dyDescent="0.3">
      <c r="A30" s="4" t="s">
        <v>35</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row>
    <row r="31" spans="1:25" x14ac:dyDescent="0.3">
      <c r="A31" s="4" t="s">
        <v>36</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909</v>
      </c>
      <c r="R31" s="13">
        <f>SUM($B32:R32)</f>
        <v>1137</v>
      </c>
      <c r="S31" s="13">
        <f>SUM($B32:S32)</f>
        <v>1417</v>
      </c>
      <c r="T31" s="13">
        <f>SUM($B32:T32)</f>
        <v>1619</v>
      </c>
      <c r="U31" s="13">
        <f>SUM($B32:U32)</f>
        <v>1619</v>
      </c>
      <c r="V31" s="13">
        <f>SUM($B32:V32)</f>
        <v>1619</v>
      </c>
      <c r="W31" s="13">
        <f>SUM($B32:W32)</f>
        <v>1619</v>
      </c>
      <c r="X31" s="13">
        <f>SUM($B32:X32)</f>
        <v>1619</v>
      </c>
      <c r="Y31" s="13">
        <f>SUM($B32:Y32)</f>
        <v>1619</v>
      </c>
    </row>
    <row r="32" spans="1:25" x14ac:dyDescent="0.3">
      <c r="A32" s="4" t="s">
        <v>37</v>
      </c>
      <c r="B32">
        <v>0</v>
      </c>
      <c r="C32" s="13">
        <v>0</v>
      </c>
      <c r="D32" s="13">
        <v>0</v>
      </c>
      <c r="E32" s="13">
        <v>0</v>
      </c>
      <c r="F32" s="13">
        <v>0</v>
      </c>
      <c r="G32" s="13">
        <v>0</v>
      </c>
      <c r="H32" s="13">
        <v>8</v>
      </c>
      <c r="I32" s="13">
        <v>10</v>
      </c>
      <c r="J32" s="13">
        <v>14</v>
      </c>
      <c r="K32" s="13">
        <v>12</v>
      </c>
      <c r="L32" s="13">
        <v>63</v>
      </c>
      <c r="M32" s="13">
        <v>118</v>
      </c>
      <c r="N32" s="13">
        <v>102</v>
      </c>
      <c r="O32" s="13">
        <v>0</v>
      </c>
      <c r="P32" s="13">
        <v>289</v>
      </c>
      <c r="Q32" s="13">
        <v>293</v>
      </c>
      <c r="R32" s="13">
        <v>228</v>
      </c>
      <c r="S32" s="13">
        <v>280</v>
      </c>
      <c r="T32" s="13">
        <v>202</v>
      </c>
      <c r="U32" s="13"/>
      <c r="V32" s="13"/>
      <c r="W32" s="13"/>
      <c r="X32" s="13"/>
      <c r="Y32" s="13"/>
    </row>
    <row r="36" spans="4:4" x14ac:dyDescent="0.3">
      <c r="D36" s="33"/>
    </row>
    <row r="38" spans="4:4" x14ac:dyDescent="0.3">
      <c r="D38" s="1"/>
    </row>
    <row r="59" spans="3:23" x14ac:dyDescent="0.3">
      <c r="C59" s="1"/>
      <c r="D59" s="1"/>
      <c r="E59" s="1"/>
      <c r="F59" s="1"/>
      <c r="G59" s="1"/>
      <c r="H59" s="1"/>
      <c r="I59" s="1"/>
      <c r="J59" s="1"/>
      <c r="K59" s="1"/>
      <c r="L59" s="1"/>
      <c r="M59" s="1"/>
      <c r="N59" s="1"/>
      <c r="O59" s="1"/>
      <c r="P59" s="1"/>
      <c r="Q59" s="1"/>
      <c r="R59" s="1"/>
      <c r="S59" s="1"/>
      <c r="T59" s="1"/>
      <c r="U59" s="1"/>
      <c r="V59" s="1"/>
      <c r="W59" s="1"/>
    </row>
    <row r="60" spans="3:23" x14ac:dyDescent="0.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21875" bestFit="1" customWidth="1"/>
    <col min="3" max="3" width="25.77734375" customWidth="1"/>
    <col min="4" max="5" width="20.44140625" style="17" customWidth="1"/>
    <col min="6" max="6" width="21.77734375" style="17" customWidth="1"/>
  </cols>
  <sheetData>
    <row r="1" spans="1:6" x14ac:dyDescent="0.3">
      <c r="A1" t="s">
        <v>39</v>
      </c>
      <c r="B1" t="s">
        <v>40</v>
      </c>
      <c r="C1" t="s">
        <v>41</v>
      </c>
      <c r="D1" s="17" t="s">
        <v>42</v>
      </c>
      <c r="E1" s="17" t="s">
        <v>43</v>
      </c>
      <c r="F1" s="17" t="s">
        <v>44</v>
      </c>
    </row>
    <row r="2" spans="1:6" x14ac:dyDescent="0.3">
      <c r="A2" t="s">
        <v>45</v>
      </c>
      <c r="B2" t="s">
        <v>46</v>
      </c>
      <c r="C2" t="s">
        <v>47</v>
      </c>
      <c r="D2" s="17" t="s">
        <v>48</v>
      </c>
      <c r="E2" s="17" t="s">
        <v>48</v>
      </c>
      <c r="F2" s="23">
        <f>'DRGR Assumptions'!E27</f>
        <v>16826050</v>
      </c>
    </row>
    <row r="3" spans="1:6" x14ac:dyDescent="0.3">
      <c r="A3" t="s">
        <v>49</v>
      </c>
      <c r="B3" t="s">
        <v>46</v>
      </c>
      <c r="C3" t="s">
        <v>50</v>
      </c>
      <c r="D3" s="17" t="s">
        <v>48</v>
      </c>
      <c r="E3" s="17" t="s">
        <v>48</v>
      </c>
      <c r="F3" s="23">
        <f>'DRGR Assumptions'!F27</f>
        <v>10306150</v>
      </c>
    </row>
    <row r="4" spans="1:6" x14ac:dyDescent="0.3">
      <c r="A4" t="s">
        <v>45</v>
      </c>
      <c r="B4" t="s">
        <v>51</v>
      </c>
      <c r="C4" t="s">
        <v>52</v>
      </c>
      <c r="D4" s="17" t="s">
        <v>48</v>
      </c>
      <c r="E4" s="17" t="s">
        <v>48</v>
      </c>
      <c r="F4" s="23">
        <f>'DRGR Assumptions'!E28</f>
        <v>10095630</v>
      </c>
    </row>
    <row r="5" spans="1:6" x14ac:dyDescent="0.3">
      <c r="A5" t="s">
        <v>49</v>
      </c>
      <c r="B5" t="s">
        <v>51</v>
      </c>
      <c r="C5" t="s">
        <v>53</v>
      </c>
      <c r="D5" s="17" t="s">
        <v>48</v>
      </c>
      <c r="E5" s="17" t="s">
        <v>48</v>
      </c>
      <c r="F5" s="23">
        <f>'DRGR Assumptions'!F28</f>
        <v>6183690</v>
      </c>
    </row>
    <row r="6" spans="1:6" x14ac:dyDescent="0.3">
      <c r="A6" t="s">
        <v>45</v>
      </c>
      <c r="B6" t="s">
        <v>54</v>
      </c>
      <c r="C6" t="s">
        <v>55</v>
      </c>
      <c r="D6" s="17" t="s">
        <v>56</v>
      </c>
      <c r="E6" s="21">
        <f>'DRGR Assumptions'!E13</f>
        <v>1888.3698745440699</v>
      </c>
      <c r="F6" s="23">
        <f>'DRGR Assumptions'!C21</f>
        <v>141338820</v>
      </c>
    </row>
    <row r="7" spans="1:6" x14ac:dyDescent="0.3">
      <c r="A7" t="s">
        <v>49</v>
      </c>
      <c r="B7" t="s">
        <v>54</v>
      </c>
      <c r="C7" t="s">
        <v>57</v>
      </c>
      <c r="D7" s="17" t="s">
        <v>56</v>
      </c>
      <c r="E7" s="21">
        <f>'DRGR Assumptions'!F13</f>
        <v>1156.6483626598258</v>
      </c>
      <c r="F7" s="23">
        <f>'DRGR Assumptions'!D21</f>
        <v>86571660</v>
      </c>
    </row>
    <row r="8" spans="1:6" x14ac:dyDescent="0.3">
      <c r="A8" t="s">
        <v>45</v>
      </c>
      <c r="B8" t="s">
        <v>54</v>
      </c>
      <c r="C8" t="s">
        <v>58</v>
      </c>
      <c r="D8" s="17" t="s">
        <v>59</v>
      </c>
      <c r="E8" s="21">
        <f>'DRGR Assumptions'!G13</f>
        <v>809.30137480460144</v>
      </c>
      <c r="F8" s="23">
        <f>'DRGR Assumptions'!E21</f>
        <v>60573780</v>
      </c>
    </row>
    <row r="9" spans="1:6" x14ac:dyDescent="0.3">
      <c r="A9" t="s">
        <v>49</v>
      </c>
      <c r="B9" t="s">
        <v>54</v>
      </c>
      <c r="C9" t="s">
        <v>60</v>
      </c>
      <c r="D9" s="17" t="s">
        <v>59</v>
      </c>
      <c r="E9" s="21">
        <f>'DRGR Assumptions'!H13</f>
        <v>495.7064411399254</v>
      </c>
      <c r="F9" s="23">
        <f>'DRGR Assumptions'!F21</f>
        <v>37102140</v>
      </c>
    </row>
    <row r="10" spans="1:6" x14ac:dyDescent="0.3">
      <c r="A10" t="s">
        <v>45</v>
      </c>
      <c r="B10" t="s">
        <v>61</v>
      </c>
      <c r="C10" t="s">
        <v>62</v>
      </c>
      <c r="D10" s="17" t="s">
        <v>63</v>
      </c>
      <c r="E10" s="21">
        <f>'DRGR Assumptions'!E15</f>
        <v>94.131654120000022</v>
      </c>
      <c r="F10" s="23">
        <f>'DRGR Assumptions'!C23</f>
        <v>4706582.7060000002</v>
      </c>
    </row>
    <row r="11" spans="1:6" x14ac:dyDescent="0.3">
      <c r="A11" t="s">
        <v>49</v>
      </c>
      <c r="B11" t="s">
        <v>61</v>
      </c>
      <c r="C11" t="s">
        <v>64</v>
      </c>
      <c r="D11" s="17" t="s">
        <v>63</v>
      </c>
      <c r="E11" s="21">
        <f>'DRGR Assumptions'!F15</f>
        <v>57.656725560000005</v>
      </c>
      <c r="F11" s="23">
        <f>'DRGR Assumptions'!D23</f>
        <v>2882836.2779999999</v>
      </c>
    </row>
    <row r="12" spans="1:6" x14ac:dyDescent="0.3">
      <c r="A12" t="s">
        <v>45</v>
      </c>
      <c r="B12" t="s">
        <v>61</v>
      </c>
      <c r="C12" t="s">
        <v>65</v>
      </c>
      <c r="D12" s="17" t="s">
        <v>66</v>
      </c>
      <c r="E12" s="21">
        <f>'DRGR Assumptions'!E16</f>
        <v>93.981284065495217</v>
      </c>
      <c r="F12" s="23">
        <f>'DRGR Assumptions'!C24</f>
        <v>9413165.4120000005</v>
      </c>
    </row>
    <row r="13" spans="1:6" x14ac:dyDescent="0.3">
      <c r="A13" t="s">
        <v>49</v>
      </c>
      <c r="B13" t="s">
        <v>61</v>
      </c>
      <c r="C13" t="s">
        <v>67</v>
      </c>
      <c r="D13" s="17" t="s">
        <v>66</v>
      </c>
      <c r="E13" s="21">
        <f>'DRGR Assumptions'!F16</f>
        <v>57.564622164536743</v>
      </c>
      <c r="F13" s="23">
        <f>'DRGR Assumptions'!D24</f>
        <v>5765672.5559999999</v>
      </c>
    </row>
    <row r="14" spans="1:6" x14ac:dyDescent="0.3">
      <c r="A14" t="s">
        <v>45</v>
      </c>
      <c r="B14" t="s">
        <v>61</v>
      </c>
      <c r="C14" t="s">
        <v>68</v>
      </c>
      <c r="D14" s="17" t="s">
        <v>59</v>
      </c>
      <c r="E14" s="21">
        <f>'DRGR Assumptions'!G16</f>
        <v>80.619830650926531</v>
      </c>
      <c r="F14" s="23">
        <f>SUM('DRGR Assumptions'!E23:E24)</f>
        <v>6051320.6220000014</v>
      </c>
    </row>
    <row r="15" spans="1:6" x14ac:dyDescent="0.3">
      <c r="A15" t="s">
        <v>49</v>
      </c>
      <c r="B15" t="s">
        <v>61</v>
      </c>
      <c r="C15" t="s">
        <v>69</v>
      </c>
      <c r="D15" s="17" t="s">
        <v>59</v>
      </c>
      <c r="E15" s="21">
        <f>'DRGR Assumptions'!H16</f>
        <v>49.38057759623004</v>
      </c>
      <c r="F15" s="23">
        <f>SUM('DRGR Assumptions'!F23:F24)</f>
        <v>3706503.7860000003</v>
      </c>
    </row>
    <row r="16" spans="1:6" x14ac:dyDescent="0.3">
      <c r="A16" t="s">
        <v>45</v>
      </c>
      <c r="B16" t="s">
        <v>70</v>
      </c>
      <c r="C16" t="s">
        <v>71</v>
      </c>
      <c r="D16" s="17" t="s">
        <v>56</v>
      </c>
      <c r="E16" s="21">
        <f>'DRGR Assumptions'!E14</f>
        <v>201.9126</v>
      </c>
      <c r="F16" s="23">
        <f>'DRGR Assumptions'!C22</f>
        <v>14133882</v>
      </c>
    </row>
    <row r="17" spans="1:6" x14ac:dyDescent="0.3">
      <c r="A17" t="s">
        <v>49</v>
      </c>
      <c r="B17" t="s">
        <v>70</v>
      </c>
      <c r="C17" t="s">
        <v>72</v>
      </c>
      <c r="D17" s="17" t="s">
        <v>56</v>
      </c>
      <c r="E17" s="21">
        <f>'DRGR Assumptions'!F14</f>
        <v>123.67379999999999</v>
      </c>
      <c r="F17" s="23">
        <f>'DRGR Assumptions'!D22</f>
        <v>8657166</v>
      </c>
    </row>
    <row r="18" spans="1:6" x14ac:dyDescent="0.3">
      <c r="A18" t="s">
        <v>45</v>
      </c>
      <c r="B18" t="s">
        <v>70</v>
      </c>
      <c r="C18" t="s">
        <v>73</v>
      </c>
      <c r="D18" s="17" t="s">
        <v>59</v>
      </c>
      <c r="E18" s="21">
        <f>'DRGR Assumptions'!G14</f>
        <v>86.533971428571434</v>
      </c>
      <c r="F18" s="23">
        <f>'DRGR Assumptions'!E22</f>
        <v>6057378</v>
      </c>
    </row>
    <row r="19" spans="1:6" x14ac:dyDescent="0.3">
      <c r="A19" t="s">
        <v>49</v>
      </c>
      <c r="B19" t="s">
        <v>70</v>
      </c>
      <c r="C19" t="s">
        <v>74</v>
      </c>
      <c r="D19" s="17" t="s">
        <v>59</v>
      </c>
      <c r="E19" s="21">
        <f>'DRGR Assumptions'!H14</f>
        <v>53.003057142857145</v>
      </c>
      <c r="F19" s="23">
        <f>'DRGR Assumptions'!F22</f>
        <v>3710213.9999999995</v>
      </c>
    </row>
    <row r="20" spans="1:6" x14ac:dyDescent="0.3">
      <c r="A20" t="s">
        <v>45</v>
      </c>
      <c r="B20" t="s">
        <v>75</v>
      </c>
      <c r="C20" t="s">
        <v>76</v>
      </c>
      <c r="D20" s="17" t="s">
        <v>77</v>
      </c>
      <c r="E20" s="21">
        <f>'DRGR Assumptions'!E17</f>
        <v>0</v>
      </c>
      <c r="F20" s="23">
        <f>'DRGR Assumptions'!C25</f>
        <v>3365210</v>
      </c>
    </row>
    <row r="21" spans="1:6" x14ac:dyDescent="0.3">
      <c r="A21" t="s">
        <v>49</v>
      </c>
      <c r="B21" t="s">
        <v>75</v>
      </c>
      <c r="C21" t="s">
        <v>78</v>
      </c>
      <c r="D21" s="17" t="s">
        <v>77</v>
      </c>
      <c r="E21" s="21">
        <f>'DRGR Assumptions'!F17</f>
        <v>0</v>
      </c>
      <c r="F21" s="23">
        <f>'DRGR Assumptions'!D25</f>
        <v>2061229.9999999998</v>
      </c>
    </row>
    <row r="22" spans="1:6" x14ac:dyDescent="0.3">
      <c r="A22" t="s">
        <v>45</v>
      </c>
      <c r="B22" t="s">
        <v>79</v>
      </c>
      <c r="C22" t="s">
        <v>80</v>
      </c>
      <c r="D22" s="17" t="s">
        <v>56</v>
      </c>
      <c r="E22" s="21">
        <f>'DRGR Assumptions'!E18</f>
        <v>13.023162515387622</v>
      </c>
      <c r="F22" s="23">
        <f>'DRGR Assumptions'!C26</f>
        <v>2355647</v>
      </c>
    </row>
    <row r="23" spans="1:6" x14ac:dyDescent="0.3">
      <c r="A23" t="s">
        <v>49</v>
      </c>
      <c r="B23" t="s">
        <v>79</v>
      </c>
      <c r="C23" t="s">
        <v>81</v>
      </c>
      <c r="D23" s="17" t="s">
        <v>56</v>
      </c>
      <c r="E23" s="21">
        <f>'DRGR Assumptions'!F18</f>
        <v>7.9768374846123784</v>
      </c>
      <c r="F23" s="23">
        <f>'DRGR Assumptions'!D26</f>
        <v>1442860.9999999998</v>
      </c>
    </row>
    <row r="24" spans="1:6" x14ac:dyDescent="0.3">
      <c r="A24" t="s">
        <v>45</v>
      </c>
      <c r="B24" t="s">
        <v>79</v>
      </c>
      <c r="C24" t="s">
        <v>82</v>
      </c>
      <c r="D24" s="17" t="s">
        <v>59</v>
      </c>
      <c r="E24" s="21">
        <f>'DRGR Assumptions'!G18</f>
        <v>5.5813553637375524</v>
      </c>
      <c r="F24" s="23">
        <f>'DRGR Assumptions'!E26</f>
        <v>1009563</v>
      </c>
    </row>
    <row r="25" spans="1:6" x14ac:dyDescent="0.3">
      <c r="A25" t="s">
        <v>49</v>
      </c>
      <c r="B25" t="s">
        <v>79</v>
      </c>
      <c r="C25" t="s">
        <v>83</v>
      </c>
      <c r="D25" s="17" t="s">
        <v>59</v>
      </c>
      <c r="E25" s="21">
        <f>'DRGR Assumptions'!H18</f>
        <v>3.4186446362624481</v>
      </c>
      <c r="F25" s="23">
        <f>'DRGR Assumptions'!F26</f>
        <v>618369</v>
      </c>
    </row>
    <row r="28" spans="1:6" x14ac:dyDescent="0.3">
      <c r="D28" s="20"/>
    </row>
    <row r="29" spans="1:6" x14ac:dyDescent="0.3">
      <c r="D29" s="20"/>
    </row>
    <row r="30" spans="1:6" x14ac:dyDescent="0.3">
      <c r="D30" s="20"/>
    </row>
    <row r="31" spans="1:6" x14ac:dyDescent="0.3">
      <c r="D31" s="20"/>
    </row>
    <row r="32" spans="1:6" x14ac:dyDescent="0.3">
      <c r="D32" s="18"/>
      <c r="E32" s="19"/>
    </row>
    <row r="33" spans="4:6" x14ac:dyDescent="0.3">
      <c r="D33" s="18"/>
      <c r="E33" s="19"/>
    </row>
    <row r="34" spans="4:6" x14ac:dyDescent="0.3">
      <c r="D34" s="18"/>
    </row>
    <row r="35" spans="4:6" x14ac:dyDescent="0.3">
      <c r="D35" s="18"/>
    </row>
    <row r="38" spans="4:6" x14ac:dyDescent="0.3">
      <c r="D38" s="22"/>
      <c r="E38" s="23"/>
      <c r="F38" s="21"/>
    </row>
    <row r="39" spans="4:6" x14ac:dyDescent="0.3">
      <c r="D39" s="22"/>
      <c r="E39" s="23"/>
      <c r="F39"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77734375" customWidth="1"/>
    <col min="2" max="2" width="20.77734375" bestFit="1" customWidth="1"/>
    <col min="3" max="3" width="16" customWidth="1"/>
    <col min="4" max="4" width="23" customWidth="1"/>
    <col min="5" max="5" width="20.21875" customWidth="1"/>
    <col min="6" max="6" width="15.5546875" customWidth="1"/>
    <col min="7" max="7" width="14.5546875" bestFit="1" customWidth="1"/>
    <col min="8" max="8" width="14.21875" customWidth="1"/>
  </cols>
  <sheetData>
    <row r="3" spans="1:8" x14ac:dyDescent="0.3">
      <c r="A3" t="s">
        <v>84</v>
      </c>
      <c r="B3" s="17" t="s">
        <v>85</v>
      </c>
      <c r="C3" s="17"/>
      <c r="D3" s="17"/>
    </row>
    <row r="4" spans="1:8" x14ac:dyDescent="0.3">
      <c r="A4" t="s">
        <v>86</v>
      </c>
      <c r="B4" s="20">
        <v>0.7</v>
      </c>
      <c r="C4" s="17"/>
      <c r="D4" s="17"/>
    </row>
    <row r="5" spans="1:8" x14ac:dyDescent="0.3">
      <c r="A5" t="s">
        <v>87</v>
      </c>
      <c r="B5" s="20">
        <v>0.3</v>
      </c>
      <c r="C5" s="17"/>
      <c r="D5" s="17"/>
    </row>
    <row r="6" spans="1:8" x14ac:dyDescent="0.3">
      <c r="B6" s="20"/>
      <c r="C6" s="17"/>
      <c r="D6" s="17"/>
    </row>
    <row r="7" spans="1:8" x14ac:dyDescent="0.3">
      <c r="A7" t="s">
        <v>88</v>
      </c>
      <c r="B7" s="20" t="s">
        <v>89</v>
      </c>
      <c r="C7" s="17" t="s">
        <v>90</v>
      </c>
      <c r="D7" s="17"/>
    </row>
    <row r="8" spans="1:8" x14ac:dyDescent="0.3">
      <c r="A8" t="s">
        <v>91</v>
      </c>
      <c r="B8" s="18">
        <v>336521000</v>
      </c>
      <c r="C8" s="19">
        <f>B8/B10</f>
        <v>0.6201505959708391</v>
      </c>
      <c r="D8" s="17"/>
    </row>
    <row r="9" spans="1:8" x14ac:dyDescent="0.3">
      <c r="A9" t="s">
        <v>92</v>
      </c>
      <c r="B9" s="18">
        <v>206123000</v>
      </c>
      <c r="C9" s="19">
        <f>B9/B10</f>
        <v>0.3798494040291609</v>
      </c>
      <c r="D9" s="17"/>
    </row>
    <row r="10" spans="1:8" x14ac:dyDescent="0.3">
      <c r="A10" t="s">
        <v>93</v>
      </c>
      <c r="B10" s="18">
        <f>SUM(B8:B9)</f>
        <v>542644000</v>
      </c>
      <c r="C10" s="17"/>
      <c r="D10" s="17"/>
    </row>
    <row r="11" spans="1:8" x14ac:dyDescent="0.3">
      <c r="B11" s="18"/>
      <c r="C11" s="17"/>
      <c r="D11" s="17"/>
    </row>
    <row r="12" spans="1:8" ht="15" thickBot="1" x14ac:dyDescent="0.35">
      <c r="A12" t="s">
        <v>94</v>
      </c>
      <c r="B12" s="17" t="s">
        <v>95</v>
      </c>
      <c r="C12" s="17" t="s">
        <v>96</v>
      </c>
      <c r="D12" s="17" t="s">
        <v>97</v>
      </c>
      <c r="E12" s="25" t="s">
        <v>98</v>
      </c>
      <c r="F12" s="25" t="s">
        <v>99</v>
      </c>
      <c r="G12" s="25" t="s">
        <v>100</v>
      </c>
      <c r="H12" s="24" t="s">
        <v>101</v>
      </c>
    </row>
    <row r="13" spans="1:8" ht="15" thickTop="1" x14ac:dyDescent="0.3">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x14ac:dyDescent="0.3">
      <c r="A14" t="s">
        <v>102</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x14ac:dyDescent="0.3">
      <c r="A15" t="s">
        <v>103</v>
      </c>
      <c r="B15" s="28">
        <v>50000</v>
      </c>
      <c r="C15" s="39">
        <f>32558640*0.333</f>
        <v>10842027.120000001</v>
      </c>
      <c r="D15" s="27">
        <f>C15/B15</f>
        <v>216.84054240000003</v>
      </c>
      <c r="E15" s="21">
        <f>D15*B4*C8</f>
        <v>94.131654120000022</v>
      </c>
      <c r="F15" s="26">
        <f>D15*B4*C9</f>
        <v>57.656725560000005</v>
      </c>
      <c r="G15" s="26" t="s">
        <v>104</v>
      </c>
      <c r="H15" s="26" t="s">
        <v>104</v>
      </c>
    </row>
    <row r="16" spans="1:8" x14ac:dyDescent="0.3">
      <c r="A16" t="s">
        <v>105</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x14ac:dyDescent="0.3">
      <c r="A17" t="s">
        <v>106</v>
      </c>
      <c r="B17" s="1"/>
      <c r="C17" s="39">
        <v>5426440</v>
      </c>
      <c r="D17" s="1"/>
      <c r="E17" s="21">
        <f>Table5[[#This Row],[Units - FLOR Action Plan]]*C8</f>
        <v>0</v>
      </c>
      <c r="F17" s="26">
        <f>D17*C9</f>
        <v>0</v>
      </c>
      <c r="G17" s="21" t="s">
        <v>48</v>
      </c>
      <c r="H17" s="21" t="s">
        <v>48</v>
      </c>
    </row>
    <row r="18" spans="1:8" x14ac:dyDescent="0.3">
      <c r="A18" t="s">
        <v>107</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x14ac:dyDescent="0.35">
      <c r="A20" t="s">
        <v>108</v>
      </c>
      <c r="B20" s="17" t="s">
        <v>96</v>
      </c>
      <c r="C20" s="25" t="s">
        <v>98</v>
      </c>
      <c r="D20" s="25" t="s">
        <v>99</v>
      </c>
      <c r="E20" s="25" t="s">
        <v>100</v>
      </c>
      <c r="F20" s="24" t="s">
        <v>101</v>
      </c>
    </row>
    <row r="21" spans="1:8" ht="15" thickTop="1" x14ac:dyDescent="0.3">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x14ac:dyDescent="0.3">
      <c r="A22" t="s">
        <v>102</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x14ac:dyDescent="0.3">
      <c r="A23" t="s">
        <v>103</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x14ac:dyDescent="0.3">
      <c r="A24" t="s">
        <v>105</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x14ac:dyDescent="0.3">
      <c r="A25" t="s">
        <v>106</v>
      </c>
      <c r="B25" s="39">
        <v>5426440</v>
      </c>
      <c r="C25" s="23">
        <f>Table510[[#This Row],[Total Budget]]*$C$8</f>
        <v>3365210</v>
      </c>
      <c r="D25" s="29">
        <f>Table510[[#This Row],[Total Budget]]*$C$9</f>
        <v>2061229.9999999998</v>
      </c>
      <c r="E25" s="23" t="s">
        <v>48</v>
      </c>
      <c r="F25" s="23" t="s">
        <v>48</v>
      </c>
    </row>
    <row r="26" spans="1:8" x14ac:dyDescent="0.3">
      <c r="A26" t="s">
        <v>107</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x14ac:dyDescent="0.3">
      <c r="A27" t="s">
        <v>46</v>
      </c>
      <c r="B27" s="39">
        <v>27132200</v>
      </c>
      <c r="C27" s="23" t="s">
        <v>48</v>
      </c>
      <c r="D27" s="23" t="s">
        <v>48</v>
      </c>
      <c r="E27" s="29">
        <f>Table510[[#This Row],[Total Budget]]*C8</f>
        <v>16826050</v>
      </c>
      <c r="F27" s="29">
        <f>Table510[[#This Row],[Total Budget]]*C9</f>
        <v>10306150</v>
      </c>
    </row>
    <row r="28" spans="1:8" x14ac:dyDescent="0.3">
      <c r="A28" t="s">
        <v>51</v>
      </c>
      <c r="B28" s="39">
        <v>16279320</v>
      </c>
      <c r="C28" s="23" t="s">
        <v>48</v>
      </c>
      <c r="D28" s="23" t="s">
        <v>48</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30872419-e9e4-46fb-a63e-bf2a848b137c"/>
    <ds:schemaRef ds:uri="247de113-1415-4b11-af74-aa9a87e58810"/>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5E5CE991-D28E-4F74-83A8-B9A3BAB5B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2419-e9e4-46fb-a63e-bf2a848b137c"/>
    <ds:schemaRef ds:uri="247de113-1415-4b11-af74-aa9a87e58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2025-02-03T10:59:00Z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